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0" yWindow="180" windowWidth="19230" windowHeight="6210"/>
  </bookViews>
  <sheets>
    <sheet name="Nåverdi av sikre fradrag" sheetId="2" r:id="rId1"/>
    <sheet name="Modellinvestering" sheetId="1" r:id="rId2"/>
  </sheets>
  <calcPr calcId="144525"/>
</workbook>
</file>

<file path=xl/calcChain.xml><?xml version="1.0" encoding="utf-8"?>
<calcChain xmlns="http://schemas.openxmlformats.org/spreadsheetml/2006/main">
  <c r="G18" i="1" l="1"/>
  <c r="B10" i="1"/>
  <c r="M8" i="1" l="1"/>
  <c r="L8" i="1" l="1"/>
  <c r="N8" i="1"/>
  <c r="B17" i="1"/>
  <c r="G17" i="1" l="1"/>
  <c r="G13" i="1" s="1"/>
  <c r="B13" i="1"/>
  <c r="D17" i="1"/>
  <c r="D18" i="1" s="1"/>
  <c r="C17" i="1"/>
  <c r="B18" i="1"/>
  <c r="B7" i="1"/>
  <c r="A18" i="1"/>
  <c r="A19" i="1" s="1"/>
  <c r="A20" i="1" s="1"/>
  <c r="A21" i="1" s="1"/>
  <c r="A22" i="1" s="1"/>
  <c r="A23" i="1" s="1"/>
  <c r="A24" i="1" s="1"/>
  <c r="A25" i="1" s="1"/>
  <c r="A26" i="1" s="1"/>
  <c r="A27" i="1" s="1"/>
  <c r="B19" i="1" l="1"/>
  <c r="E17" i="1"/>
  <c r="F17" i="1" s="1"/>
  <c r="D19" i="1"/>
  <c r="D20" i="1" s="1"/>
  <c r="C18" i="1"/>
  <c r="B20" i="1" l="1"/>
  <c r="G20" i="1" s="1"/>
  <c r="G19" i="1"/>
  <c r="E18" i="1"/>
  <c r="F18" i="1" s="1"/>
  <c r="C19" i="1"/>
  <c r="B21" i="1" l="1"/>
  <c r="E19" i="1"/>
  <c r="F19" i="1" s="1"/>
  <c r="C20" i="1"/>
  <c r="B22" i="1" l="1"/>
  <c r="G22" i="1" s="1"/>
  <c r="G21" i="1"/>
  <c r="B23" i="1"/>
  <c r="E20" i="1"/>
  <c r="F20" i="1" s="1"/>
  <c r="C21" i="1"/>
  <c r="B24" i="1" l="1"/>
  <c r="G23" i="1"/>
  <c r="E21" i="1"/>
  <c r="F21" i="1" s="1"/>
  <c r="C22" i="1"/>
  <c r="B25" i="1" l="1"/>
  <c r="G24" i="1"/>
  <c r="E22" i="1"/>
  <c r="F22" i="1" s="1"/>
  <c r="F13" i="1" l="1"/>
  <c r="B26" i="1"/>
  <c r="G25" i="1"/>
  <c r="L10" i="1" l="1"/>
  <c r="N10" i="1"/>
  <c r="H13" i="1"/>
  <c r="B27" i="1"/>
  <c r="G27" i="1" s="1"/>
  <c r="G26" i="1"/>
  <c r="B5" i="2"/>
  <c r="J13" i="2"/>
  <c r="I13" i="2"/>
  <c r="H13" i="2"/>
  <c r="M9" i="1" l="1"/>
  <c r="B6" i="2"/>
  <c r="I14" i="2"/>
  <c r="M10" i="1" l="1"/>
  <c r="L9" i="1"/>
  <c r="N9" i="1"/>
  <c r="E14" i="2"/>
  <c r="E17" i="2" s="1"/>
  <c r="F19" i="2" l="1"/>
  <c r="G19" i="2" s="1"/>
  <c r="H19" i="2" s="1"/>
  <c r="I19" i="2" s="1"/>
  <c r="J19" i="2" s="1"/>
  <c r="J14" i="2"/>
  <c r="J17" i="2" s="1"/>
  <c r="E15" i="2"/>
  <c r="E13" i="2"/>
  <c r="F8" i="2"/>
  <c r="G8" i="2" s="1"/>
  <c r="H8" i="2" s="1"/>
  <c r="I8" i="2" s="1"/>
  <c r="J8" i="2" s="1"/>
  <c r="E25" i="2" l="1"/>
  <c r="F15" i="2"/>
  <c r="E20" i="2"/>
  <c r="I17" i="2"/>
  <c r="F14" i="2"/>
  <c r="F17" i="2" s="1"/>
  <c r="E21" i="2" s="1"/>
  <c r="H14" i="2"/>
  <c r="H17" i="2" s="1"/>
  <c r="G14" i="2"/>
  <c r="F13" i="2"/>
  <c r="G15" i="2" l="1"/>
  <c r="G13" i="2"/>
  <c r="H15" i="2" l="1"/>
  <c r="G17" i="2"/>
  <c r="E22" i="2" s="1"/>
  <c r="E23" i="2" l="1"/>
  <c r="E24" i="2" l="1"/>
  <c r="E26" i="2" s="1"/>
</calcChain>
</file>

<file path=xl/sharedStrings.xml><?xml version="1.0" encoding="utf-8"?>
<sst xmlns="http://schemas.openxmlformats.org/spreadsheetml/2006/main" count="43" uniqueCount="35">
  <si>
    <t>Investering</t>
  </si>
  <si>
    <t>Risikofri rente</t>
  </si>
  <si>
    <t>Rentefradrag</t>
  </si>
  <si>
    <t>Friinntekt</t>
  </si>
  <si>
    <t xml:space="preserve">Avskriving </t>
  </si>
  <si>
    <t>Fradrag etter dagens regler</t>
  </si>
  <si>
    <t>År</t>
  </si>
  <si>
    <t>Sum</t>
  </si>
  <si>
    <t xml:space="preserve">Dagens verdi av skattefradrag </t>
  </si>
  <si>
    <t>Avkastingskrav etter skatt</t>
  </si>
  <si>
    <t xml:space="preserve">
(nåverdi)</t>
  </si>
  <si>
    <t>Ordinær skattsats</t>
  </si>
  <si>
    <t>Særskattesats</t>
  </si>
  <si>
    <t>Lånerente før skatt</t>
  </si>
  <si>
    <r>
      <rPr>
        <u/>
        <sz val="10"/>
        <rFont val="Arial"/>
        <family val="2"/>
      </rPr>
      <t>Skatteverdi av fradragene</t>
    </r>
    <r>
      <rPr>
        <sz val="10"/>
        <rFont val="Arial"/>
        <family val="2"/>
      </rPr>
      <t xml:space="preserve">
(avskriving 78%; 
rentefradrag og friinntekt 50%)</t>
    </r>
  </si>
  <si>
    <t>Lånerente</t>
  </si>
  <si>
    <t>Avkastingskrav før skatt</t>
  </si>
  <si>
    <t>Avkastingskrav usikre etter skatt</t>
  </si>
  <si>
    <t>Svært ulønnsomt</t>
  </si>
  <si>
    <t>Marginalt</t>
  </si>
  <si>
    <t>Høy lønnsomhet</t>
  </si>
  <si>
    <t>Før skatt</t>
  </si>
  <si>
    <t>Ordinær skattesats</t>
  </si>
  <si>
    <t>Friinntektssats</t>
  </si>
  <si>
    <t>Kontantstrøm
før skatt</t>
  </si>
  <si>
    <t>Sikker kontantstrøm
etter skatt</t>
  </si>
  <si>
    <t>Usikker kontantstrøm
etter skatt</t>
  </si>
  <si>
    <t>Etter skatt</t>
  </si>
  <si>
    <t>Årlig netto kontantstrøm</t>
  </si>
  <si>
    <t>Skattefradrag 
Friinntekt</t>
  </si>
  <si>
    <t>Avskriving</t>
  </si>
  <si>
    <t xml:space="preserve">Nåverdi av kontantstrøm </t>
  </si>
  <si>
    <t>Skatteverdien av investeringene beregnes på påløpte størrelser. For petroleumsvirksomheten har selskapene gjennomsnittlig 6 mnd. utsettelse av skattebetalinger. Denne betalingsfordelen gjelder skatten for netto inntekt, og er derfor ikke medregnet når en vurderer investeringsfradragene isolert.</t>
  </si>
  <si>
    <t xml:space="preserve">Som en forenkling er beregningen over gjort for et selskap i skatteposisjon og med påløpte skattestørrelser. For petroleumsvirksomheten har selskapene gjennomsnittlig 6 mnd. utsettelse av skattebetalinger. </t>
  </si>
  <si>
    <t>Figuren illustrerer effekten av de fradragene for investeringer med ulik lønnsomhet. Basisprosjektet er marginalt, med investering på 100 og årlig nettoinntekt på 13,6. Investeringene er deretter justert opp og ned med 25 pst., mens årlig nettoinntekt er holdt uforandret. Nåverdi før og etter skatt vises da i figuren.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</si>
</sst>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
    <numFmt numFmtId="165" formatCode="0.0"/>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u/>
      <sz val="10"/>
      <name val="Arial"/>
      <family val="2"/>
    </font>
    <font>
      <sz val="11"/>
      <color theme="0" tint="-0.24994659260841701"/>
      <name val="Calibri"/>
      <family val="2"/>
      <scheme val="minor"/>
    </font>
    <font>
      <sz val="11"/>
      <name val="Calibri"/>
      <family val="2"/>
      <scheme val="minor"/>
    </font>
    <font>
      <b/>
      <sz val="11"/>
      <name val="Calibri"/>
      <family val="2"/>
      <scheme val="minor"/>
    </font>
    <font>
      <sz val="8"/>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13">
    <border>
      <left/>
      <right/>
      <top/>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64">
    <xf numFmtId="0" fontId="0" fillId="0" borderId="0" xfId="0"/>
    <xf numFmtId="164" fontId="3" fillId="2" borderId="0" xfId="1" applyNumberFormat="1" applyFont="1" applyFill="1"/>
    <xf numFmtId="0" fontId="2" fillId="3" borderId="0" xfId="0" applyFont="1" applyFill="1"/>
    <xf numFmtId="0" fontId="3" fillId="3" borderId="0" xfId="0" applyFont="1" applyFill="1" applyAlignment="1">
      <alignment horizontal="right" wrapText="1"/>
    </xf>
    <xf numFmtId="0" fontId="3" fillId="3" borderId="0" xfId="0" applyFont="1" applyFill="1" applyAlignment="1">
      <alignment wrapText="1"/>
    </xf>
    <xf numFmtId="0" fontId="4" fillId="3" borderId="0" xfId="0" applyFont="1" applyFill="1"/>
    <xf numFmtId="0" fontId="0" fillId="3" borderId="0" xfId="0" applyFill="1"/>
    <xf numFmtId="0" fontId="5" fillId="3" borderId="0" xfId="0" applyFont="1" applyFill="1"/>
    <xf numFmtId="165" fontId="4" fillId="3" borderId="0" xfId="0" applyNumberFormat="1" applyFont="1" applyFill="1"/>
    <xf numFmtId="165" fontId="0" fillId="3" borderId="0" xfId="0" applyNumberFormat="1" applyFill="1"/>
    <xf numFmtId="164" fontId="1" fillId="3" borderId="0" xfId="1" applyNumberFormat="1" applyFont="1" applyFill="1"/>
    <xf numFmtId="165" fontId="4" fillId="3" borderId="0" xfId="0" applyNumberFormat="1" applyFont="1" applyFill="1" applyBorder="1"/>
    <xf numFmtId="165" fontId="3" fillId="3" borderId="0" xfId="0" applyNumberFormat="1" applyFont="1" applyFill="1" applyBorder="1"/>
    <xf numFmtId="0" fontId="4" fillId="3" borderId="0" xfId="0" applyFont="1" applyFill="1" applyAlignment="1">
      <alignment wrapText="1"/>
    </xf>
    <xf numFmtId="0" fontId="0" fillId="3" borderId="0" xfId="0" applyFill="1" applyAlignment="1"/>
    <xf numFmtId="9" fontId="3" fillId="3" borderId="0" xfId="1" applyFont="1" applyFill="1"/>
    <xf numFmtId="0" fontId="0" fillId="3" borderId="0" xfId="0" applyFont="1" applyFill="1"/>
    <xf numFmtId="2" fontId="6" fillId="3" borderId="0" xfId="0" applyNumberFormat="1" applyFont="1" applyFill="1" applyAlignment="1">
      <alignment horizontal="right"/>
    </xf>
    <xf numFmtId="2" fontId="6" fillId="3" borderId="0" xfId="0" applyNumberFormat="1" applyFont="1" applyFill="1"/>
    <xf numFmtId="0" fontId="2" fillId="3" borderId="0" xfId="0" applyFont="1" applyFill="1" applyAlignment="1">
      <alignment horizontal="right"/>
    </xf>
    <xf numFmtId="164" fontId="0" fillId="3" borderId="0" xfId="1" applyNumberFormat="1" applyFont="1" applyFill="1"/>
    <xf numFmtId="164" fontId="3" fillId="3" borderId="0" xfId="1" applyNumberFormat="1" applyFont="1" applyFill="1"/>
    <xf numFmtId="164" fontId="4" fillId="3" borderId="0" xfId="1" applyNumberFormat="1" applyFont="1" applyFill="1"/>
    <xf numFmtId="164" fontId="0" fillId="2" borderId="0" xfId="1" applyNumberFormat="1" applyFont="1" applyFill="1"/>
    <xf numFmtId="1" fontId="2" fillId="4" borderId="1" xfId="0" applyNumberFormat="1" applyFont="1" applyFill="1" applyBorder="1"/>
    <xf numFmtId="164" fontId="0" fillId="0" borderId="0" xfId="1" applyNumberFormat="1" applyFont="1"/>
    <xf numFmtId="164" fontId="0" fillId="0" borderId="0" xfId="0" applyNumberFormat="1"/>
    <xf numFmtId="165" fontId="0" fillId="0" borderId="0" xfId="0" applyNumberFormat="1"/>
    <xf numFmtId="0" fontId="0" fillId="2" borderId="0" xfId="0" applyFill="1"/>
    <xf numFmtId="1" fontId="0" fillId="0" borderId="0" xfId="0" applyNumberFormat="1"/>
    <xf numFmtId="0" fontId="0" fillId="3" borderId="2" xfId="0" applyFill="1" applyBorder="1" applyAlignment="1">
      <alignment horizontal="right" wrapText="1"/>
    </xf>
    <xf numFmtId="0" fontId="0" fillId="0" borderId="0" xfId="0" applyBorder="1"/>
    <xf numFmtId="0" fontId="0" fillId="3" borderId="2" xfId="0" applyFont="1" applyFill="1" applyBorder="1" applyAlignment="1">
      <alignment horizontal="center"/>
    </xf>
    <xf numFmtId="165" fontId="0" fillId="3" borderId="0" xfId="0" applyNumberFormat="1" applyFill="1" applyAlignment="1">
      <alignment horizontal="center"/>
    </xf>
    <xf numFmtId="0" fontId="0" fillId="3" borderId="2" xfId="0" applyFill="1" applyBorder="1" applyAlignment="1">
      <alignment horizontal="center" wrapText="1"/>
    </xf>
    <xf numFmtId="165" fontId="0" fillId="0" borderId="0" xfId="0" applyNumberFormat="1" applyFill="1"/>
    <xf numFmtId="0" fontId="0" fillId="0" borderId="2" xfId="0" applyBorder="1" applyAlignment="1">
      <alignment horizontal="right"/>
    </xf>
    <xf numFmtId="1" fontId="8" fillId="5" borderId="0" xfId="0" applyNumberFormat="1" applyFont="1" applyFill="1"/>
    <xf numFmtId="0" fontId="0" fillId="0" borderId="0" xfId="0" applyFill="1"/>
    <xf numFmtId="0" fontId="0" fillId="0" borderId="2" xfId="0" applyBorder="1" applyAlignment="1">
      <alignment wrapText="1"/>
    </xf>
    <xf numFmtId="9" fontId="0" fillId="0" borderId="0" xfId="1" applyFont="1"/>
    <xf numFmtId="0" fontId="0" fillId="0" borderId="0" xfId="0" applyFont="1" applyBorder="1" applyAlignment="1">
      <alignment horizontal="center"/>
    </xf>
    <xf numFmtId="0" fontId="0" fillId="0" borderId="2" xfId="0" applyFont="1" applyBorder="1"/>
    <xf numFmtId="165" fontId="7" fillId="0" borderId="0" xfId="0" applyNumberFormat="1" applyFont="1" applyFill="1"/>
    <xf numFmtId="0" fontId="0" fillId="0" borderId="2" xfId="0" applyFill="1" applyBorder="1" applyAlignment="1">
      <alignment horizontal="right" wrapText="1"/>
    </xf>
    <xf numFmtId="0" fontId="0" fillId="0" borderId="2" xfId="0" applyFill="1" applyBorder="1"/>
    <xf numFmtId="165" fontId="2" fillId="5" borderId="0" xfId="0" applyNumberFormat="1" applyFont="1" applyFill="1"/>
    <xf numFmtId="0" fontId="4" fillId="3" borderId="0" xfId="0" applyFont="1" applyFill="1" applyAlignment="1">
      <alignment wrapText="1"/>
    </xf>
    <xf numFmtId="0" fontId="0" fillId="3" borderId="0" xfId="0" applyFill="1" applyAlignment="1"/>
    <xf numFmtId="0" fontId="9" fillId="3" borderId="3" xfId="0" applyFont="1" applyFill="1" applyBorder="1" applyAlignment="1">
      <alignment wrapText="1"/>
    </xf>
    <xf numFmtId="0" fontId="9" fillId="0" borderId="4" xfId="0" applyFont="1" applyBorder="1" applyAlignment="1">
      <alignment wrapText="1"/>
    </xf>
    <xf numFmtId="0" fontId="9" fillId="0" borderId="5" xfId="0" applyFont="1" applyBorder="1" applyAlignment="1">
      <alignment wrapText="1"/>
    </xf>
    <xf numFmtId="0" fontId="0" fillId="0" borderId="2" xfId="0" applyFont="1" applyBorder="1" applyAlignment="1">
      <alignment horizontal="center"/>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0" fillId="0" borderId="0"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2" xfId="0" applyBorder="1" applyAlignment="1">
      <alignment wrapText="1"/>
    </xf>
    <xf numFmtId="0" fontId="0" fillId="0" borderId="12" xfId="0" applyBorder="1" applyAlignment="1">
      <alignment wrapText="1"/>
    </xf>
    <xf numFmtId="0" fontId="0" fillId="0" borderId="4" xfId="0" applyBorder="1" applyAlignment="1">
      <alignment wrapText="1"/>
    </xf>
    <xf numFmtId="0" fontId="0" fillId="0" borderId="5" xfId="0" applyBorder="1" applyAlignment="1">
      <alignment wrapText="1"/>
    </xf>
  </cellXfs>
  <cellStyles count="2">
    <cellStyle name="Normal" xfId="0" builtinId="0"/>
    <cellStyle name="Prosent" xfId="1"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94775332570608"/>
          <c:y val="6.8201932773670454E-2"/>
          <c:w val="0.87014056576261301"/>
          <c:h val="0.84295859964069375"/>
        </c:manualLayout>
      </c:layout>
      <c:barChart>
        <c:barDir val="col"/>
        <c:grouping val="clustered"/>
        <c:varyColors val="0"/>
        <c:ser>
          <c:idx val="1"/>
          <c:order val="0"/>
          <c:tx>
            <c:strRef>
              <c:f>Modellinvestering!$K$9</c:f>
              <c:strCache>
                <c:ptCount val="1"/>
                <c:pt idx="0">
                  <c:v>Før skatt</c:v>
                </c:pt>
              </c:strCache>
            </c:strRef>
          </c:tx>
          <c:spPr>
            <a:solidFill>
              <a:srgbClr val="FFC000"/>
            </a:solidFill>
          </c:spPr>
          <c:invertIfNegative val="0"/>
          <c:cat>
            <c:strRef>
              <c:f>Modellinvestering!$L$7:$N$7</c:f>
              <c:strCache>
                <c:ptCount val="3"/>
                <c:pt idx="0">
                  <c:v>Svært ulønnsomt</c:v>
                </c:pt>
                <c:pt idx="1">
                  <c:v>Marginalt</c:v>
                </c:pt>
                <c:pt idx="2">
                  <c:v>Høy lønnsomhet</c:v>
                </c:pt>
              </c:strCache>
            </c:strRef>
          </c:cat>
          <c:val>
            <c:numRef>
              <c:f>Modellinvestering!$L$9:$N$9</c:f>
              <c:numCache>
                <c:formatCode>0</c:formatCode>
                <c:ptCount val="3"/>
                <c:pt idx="0">
                  <c:v>-24.902816100760162</c:v>
                </c:pt>
                <c:pt idx="1">
                  <c:v>9.7183899239837501E-2</c:v>
                </c:pt>
                <c:pt idx="2">
                  <c:v>25.097183899239838</c:v>
                </c:pt>
              </c:numCache>
            </c:numRef>
          </c:val>
        </c:ser>
        <c:ser>
          <c:idx val="2"/>
          <c:order val="1"/>
          <c:tx>
            <c:strRef>
              <c:f>Modellinvestering!$K$10</c:f>
              <c:strCache>
                <c:ptCount val="1"/>
                <c:pt idx="0">
                  <c:v>Etter skatt</c:v>
                </c:pt>
              </c:strCache>
            </c:strRef>
          </c:tx>
          <c:spPr>
            <a:solidFill>
              <a:srgbClr val="0070C0"/>
            </a:solidFill>
          </c:spPr>
          <c:invertIfNegative val="0"/>
          <c:cat>
            <c:strRef>
              <c:f>Modellinvestering!$L$7:$N$7</c:f>
              <c:strCache>
                <c:ptCount val="3"/>
                <c:pt idx="0">
                  <c:v>Svært ulønnsomt</c:v>
                </c:pt>
                <c:pt idx="1">
                  <c:v>Marginalt</c:v>
                </c:pt>
                <c:pt idx="2">
                  <c:v>Høy lønnsomhet</c:v>
                </c:pt>
              </c:strCache>
            </c:strRef>
          </c:cat>
          <c:val>
            <c:numRef>
              <c:f>Modellinvestering!$L$10:$N$10</c:f>
              <c:numCache>
                <c:formatCode>0</c:formatCode>
                <c:ptCount val="3"/>
                <c:pt idx="0">
                  <c:v>12.640479553759413</c:v>
                </c:pt>
                <c:pt idx="1">
                  <c:v>14.79655025054096</c:v>
                </c:pt>
                <c:pt idx="2">
                  <c:v>16.952620947322515</c:v>
                </c:pt>
              </c:numCache>
            </c:numRef>
          </c:val>
        </c:ser>
        <c:dLbls>
          <c:showLegendKey val="0"/>
          <c:showVal val="0"/>
          <c:showCatName val="0"/>
          <c:showSerName val="0"/>
          <c:showPercent val="0"/>
          <c:showBubbleSize val="0"/>
        </c:dLbls>
        <c:gapWidth val="150"/>
        <c:axId val="128637568"/>
        <c:axId val="129241472"/>
      </c:barChart>
      <c:catAx>
        <c:axId val="128637568"/>
        <c:scaling>
          <c:orientation val="minMax"/>
        </c:scaling>
        <c:delete val="1"/>
        <c:axPos val="b"/>
        <c:majorTickMark val="out"/>
        <c:minorTickMark val="none"/>
        <c:tickLblPos val="nextTo"/>
        <c:crossAx val="129241472"/>
        <c:crosses val="autoZero"/>
        <c:auto val="1"/>
        <c:lblAlgn val="ctr"/>
        <c:lblOffset val="100"/>
        <c:noMultiLvlLbl val="0"/>
      </c:catAx>
      <c:valAx>
        <c:axId val="129241472"/>
        <c:scaling>
          <c:orientation val="minMax"/>
        </c:scaling>
        <c:delete val="0"/>
        <c:axPos val="l"/>
        <c:title>
          <c:tx>
            <c:rich>
              <a:bodyPr rot="-5400000" vert="horz"/>
              <a:lstStyle/>
              <a:p>
                <a:pPr>
                  <a:defRPr/>
                </a:pPr>
                <a:r>
                  <a:rPr lang="en-US"/>
                  <a:t>Nåverdi i kroner</a:t>
                </a:r>
              </a:p>
            </c:rich>
          </c:tx>
          <c:layout/>
          <c:overlay val="0"/>
        </c:title>
        <c:numFmt formatCode="0" sourceLinked="1"/>
        <c:majorTickMark val="out"/>
        <c:minorTickMark val="none"/>
        <c:tickLblPos val="nextTo"/>
        <c:crossAx val="128637568"/>
        <c:crosses val="autoZero"/>
        <c:crossBetween val="between"/>
      </c:valAx>
    </c:plotArea>
    <c:legend>
      <c:legendPos val="b"/>
      <c:layout>
        <c:manualLayout>
          <c:xMode val="edge"/>
          <c:yMode val="edge"/>
          <c:x val="0.44785283890795702"/>
          <c:y val="0.92930776782673163"/>
          <c:w val="0.2729552908450546"/>
          <c:h val="4.8414761407836071E-2"/>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600075</xdr:colOff>
      <xdr:row>17</xdr:row>
      <xdr:rowOff>85725</xdr:rowOff>
    </xdr:from>
    <xdr:to>
      <xdr:col>4</xdr:col>
      <xdr:colOff>600075</xdr:colOff>
      <xdr:row>19</xdr:row>
      <xdr:rowOff>66675</xdr:rowOff>
    </xdr:to>
    <xdr:cxnSp macro="">
      <xdr:nvCxnSpPr>
        <xdr:cNvPr id="3" name="Rett pil 2"/>
        <xdr:cNvCxnSpPr/>
      </xdr:nvCxnSpPr>
      <xdr:spPr>
        <a:xfrm>
          <a:off x="3648075" y="2238375"/>
          <a:ext cx="0" cy="400050"/>
        </a:xfrm>
        <a:prstGeom prst="straightConnector1">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114300</xdr:colOff>
      <xdr:row>17</xdr:row>
      <xdr:rowOff>114299</xdr:rowOff>
    </xdr:from>
    <xdr:to>
      <xdr:col>6</xdr:col>
      <xdr:colOff>628650</xdr:colOff>
      <xdr:row>21</xdr:row>
      <xdr:rowOff>95248</xdr:rowOff>
    </xdr:to>
    <xdr:cxnSp macro="">
      <xdr:nvCxnSpPr>
        <xdr:cNvPr id="14" name="Vinkel 13"/>
        <xdr:cNvCxnSpPr/>
      </xdr:nvCxnSpPr>
      <xdr:spPr>
        <a:xfrm rot="10800000" flipV="1">
          <a:off x="3924300" y="2266949"/>
          <a:ext cx="1276350" cy="838199"/>
        </a:xfrm>
        <a:prstGeom prst="bentConnector3">
          <a:avLst>
            <a:gd name="adj1" fmla="val 0"/>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95251</xdr:colOff>
      <xdr:row>17</xdr:row>
      <xdr:rowOff>114299</xdr:rowOff>
    </xdr:from>
    <xdr:to>
      <xdr:col>9</xdr:col>
      <xdr:colOff>619126</xdr:colOff>
      <xdr:row>24</xdr:row>
      <xdr:rowOff>123824</xdr:rowOff>
    </xdr:to>
    <xdr:cxnSp macro="">
      <xdr:nvCxnSpPr>
        <xdr:cNvPr id="17" name="Vinkel 16"/>
        <xdr:cNvCxnSpPr/>
      </xdr:nvCxnSpPr>
      <xdr:spPr>
        <a:xfrm rot="10800000" flipV="1">
          <a:off x="3905251" y="2266949"/>
          <a:ext cx="3571875" cy="1438275"/>
        </a:xfrm>
        <a:prstGeom prst="bentConnector3">
          <a:avLst>
            <a:gd name="adj1" fmla="val -400"/>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104776</xdr:colOff>
      <xdr:row>17</xdr:row>
      <xdr:rowOff>114300</xdr:rowOff>
    </xdr:from>
    <xdr:to>
      <xdr:col>8</xdr:col>
      <xdr:colOff>666751</xdr:colOff>
      <xdr:row>23</xdr:row>
      <xdr:rowOff>114300</xdr:rowOff>
    </xdr:to>
    <xdr:cxnSp macro="">
      <xdr:nvCxnSpPr>
        <xdr:cNvPr id="11" name="Vinkel 10"/>
        <xdr:cNvCxnSpPr/>
      </xdr:nvCxnSpPr>
      <xdr:spPr>
        <a:xfrm rot="10800000" flipV="1">
          <a:off x="3914776" y="2266950"/>
          <a:ext cx="2847975" cy="1238250"/>
        </a:xfrm>
        <a:prstGeom prst="bentConnector3">
          <a:avLst>
            <a:gd name="adj1" fmla="val 502"/>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95252</xdr:colOff>
      <xdr:row>17</xdr:row>
      <xdr:rowOff>114299</xdr:rowOff>
    </xdr:from>
    <xdr:to>
      <xdr:col>7</xdr:col>
      <xdr:colOff>609600</xdr:colOff>
      <xdr:row>22</xdr:row>
      <xdr:rowOff>104774</xdr:rowOff>
    </xdr:to>
    <xdr:cxnSp macro="">
      <xdr:nvCxnSpPr>
        <xdr:cNvPr id="15" name="Vinkel 14"/>
        <xdr:cNvCxnSpPr/>
      </xdr:nvCxnSpPr>
      <xdr:spPr>
        <a:xfrm rot="10800000" flipV="1">
          <a:off x="3905252" y="2266949"/>
          <a:ext cx="2038348" cy="1038225"/>
        </a:xfrm>
        <a:prstGeom prst="bentConnector3">
          <a:avLst>
            <a:gd name="adj1" fmla="val 0"/>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104778</xdr:colOff>
      <xdr:row>17</xdr:row>
      <xdr:rowOff>104778</xdr:rowOff>
    </xdr:from>
    <xdr:to>
      <xdr:col>5</xdr:col>
      <xdr:colOff>647701</xdr:colOff>
      <xdr:row>20</xdr:row>
      <xdr:rowOff>104773</xdr:rowOff>
    </xdr:to>
    <xdr:cxnSp macro="">
      <xdr:nvCxnSpPr>
        <xdr:cNvPr id="29" name="Vinkel 28"/>
        <xdr:cNvCxnSpPr/>
      </xdr:nvCxnSpPr>
      <xdr:spPr>
        <a:xfrm rot="5400000">
          <a:off x="3852867" y="2319339"/>
          <a:ext cx="666745" cy="542923"/>
        </a:xfrm>
        <a:prstGeom prst="bentConnector3">
          <a:avLst>
            <a:gd name="adj1" fmla="val 100000"/>
          </a:avLst>
        </a:prstGeom>
        <a:ln>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9524</xdr:colOff>
      <xdr:row>11</xdr:row>
      <xdr:rowOff>133350</xdr:rowOff>
    </xdr:from>
    <xdr:to>
      <xdr:col>17</xdr:col>
      <xdr:colOff>247649</xdr:colOff>
      <xdr:row>27</xdr:row>
      <xdr:rowOff>38100</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0.15203</cdr:x>
      <cdr:y>0</cdr:y>
    </cdr:from>
    <cdr:to>
      <cdr:x>0.34188</cdr:x>
      <cdr:y>0.10243</cdr:y>
    </cdr:to>
    <cdr:sp macro="" textlink="">
      <cdr:nvSpPr>
        <cdr:cNvPr id="2" name="TekstSylinder 1"/>
        <cdr:cNvSpPr txBox="1"/>
      </cdr:nvSpPr>
      <cdr:spPr>
        <a:xfrm xmlns:a="http://schemas.openxmlformats.org/drawingml/2006/main">
          <a:off x="847148" y="0"/>
          <a:ext cx="1057853" cy="3834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nb-NO" sz="1000" b="1" u="sng"/>
            <a:t>Svært ulønnsomt</a:t>
          </a:r>
        </a:p>
      </cdr:txBody>
    </cdr:sp>
  </cdr:relSizeAnchor>
  <cdr:relSizeAnchor xmlns:cdr="http://schemas.openxmlformats.org/drawingml/2006/chartDrawing">
    <cdr:from>
      <cdr:x>0.47545</cdr:x>
      <cdr:y>0</cdr:y>
    </cdr:from>
    <cdr:to>
      <cdr:x>0.59658</cdr:x>
      <cdr:y>0.10822</cdr:y>
    </cdr:to>
    <cdr:sp macro="" textlink="">
      <cdr:nvSpPr>
        <cdr:cNvPr id="3" name="TekstSylinder 1"/>
        <cdr:cNvSpPr txBox="1"/>
      </cdr:nvSpPr>
      <cdr:spPr>
        <a:xfrm xmlns:a="http://schemas.openxmlformats.org/drawingml/2006/main">
          <a:off x="2649293" y="0"/>
          <a:ext cx="674933" cy="4051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1000" b="1" u="sng"/>
            <a:t>Marginalt</a:t>
          </a:r>
        </a:p>
      </cdr:txBody>
    </cdr:sp>
  </cdr:relSizeAnchor>
  <cdr:relSizeAnchor xmlns:cdr="http://schemas.openxmlformats.org/drawingml/2006/chartDrawing">
    <cdr:from>
      <cdr:x>0.73824</cdr:x>
      <cdr:y>0</cdr:y>
    </cdr:from>
    <cdr:to>
      <cdr:x>0.92991</cdr:x>
      <cdr:y>0.1059</cdr:y>
    </cdr:to>
    <cdr:sp macro="" textlink="">
      <cdr:nvSpPr>
        <cdr:cNvPr id="4" name="TekstSylinder 1"/>
        <cdr:cNvSpPr txBox="1"/>
      </cdr:nvSpPr>
      <cdr:spPr>
        <a:xfrm xmlns:a="http://schemas.openxmlformats.org/drawingml/2006/main">
          <a:off x="4113585" y="0"/>
          <a:ext cx="1068016" cy="3964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nb-NO" sz="1000" b="1" u="sng"/>
            <a:t>Høy lønnsomhet</a:t>
          </a:r>
        </a:p>
      </cdr:txBody>
    </cdr:sp>
  </cdr:relSizeAnchor>
</c:userShape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abSelected="1" view="pageBreakPreview" zoomScaleNormal="100" zoomScaleSheetLayoutView="100" workbookViewId="0">
      <selection activeCell="A2" sqref="A2"/>
    </sheetView>
  </sheetViews>
  <sheetFormatPr baseColWidth="10" defaultRowHeight="15" x14ac:dyDescent="0.25"/>
  <cols>
    <col min="1" max="1" width="25.5703125" style="6" customWidth="1"/>
    <col min="2" max="16384" width="11.42578125" style="6"/>
  </cols>
  <sheetData>
    <row r="1" spans="1:11" x14ac:dyDescent="0.25">
      <c r="C1" s="19"/>
      <c r="D1" s="19"/>
    </row>
    <row r="2" spans="1:11" x14ac:dyDescent="0.25">
      <c r="A2" s="6" t="s">
        <v>11</v>
      </c>
      <c r="B2" s="21">
        <v>0.28000000000000003</v>
      </c>
      <c r="C2" s="21"/>
    </row>
    <row r="3" spans="1:11" x14ac:dyDescent="0.25">
      <c r="A3" s="6" t="s">
        <v>12</v>
      </c>
      <c r="B3" s="21">
        <v>0.5</v>
      </c>
      <c r="C3" s="21"/>
    </row>
    <row r="4" spans="1:11" x14ac:dyDescent="0.25">
      <c r="A4" s="5" t="s">
        <v>1</v>
      </c>
      <c r="B4" s="1">
        <v>2.5000000000000001E-2</v>
      </c>
      <c r="C4" s="22"/>
      <c r="D4" s="20"/>
    </row>
    <row r="5" spans="1:11" x14ac:dyDescent="0.25">
      <c r="A5" s="5" t="s">
        <v>13</v>
      </c>
      <c r="B5" s="1">
        <f>+B4+0.01</f>
        <v>3.5000000000000003E-2</v>
      </c>
      <c r="C5" s="22"/>
      <c r="D5" s="20"/>
    </row>
    <row r="6" spans="1:11" x14ac:dyDescent="0.25">
      <c r="A6" s="5" t="s">
        <v>9</v>
      </c>
      <c r="B6" s="21">
        <f>+B4*(1-B2)</f>
        <v>1.7999999999999999E-2</v>
      </c>
      <c r="C6" s="22"/>
      <c r="D6" s="20"/>
    </row>
    <row r="8" spans="1:11" s="2" customFormat="1" ht="18.75" customHeight="1" x14ac:dyDescent="0.25">
      <c r="A8" s="16" t="s">
        <v>6</v>
      </c>
      <c r="C8" s="3"/>
      <c r="D8" s="4"/>
      <c r="E8" s="2">
        <v>1</v>
      </c>
      <c r="F8" s="2">
        <f t="shared" ref="F8:J8" si="0">1+E8</f>
        <v>2</v>
      </c>
      <c r="G8" s="2">
        <f t="shared" si="0"/>
        <v>3</v>
      </c>
      <c r="H8" s="2">
        <f t="shared" si="0"/>
        <v>4</v>
      </c>
      <c r="I8" s="2">
        <f t="shared" si="0"/>
        <v>5</v>
      </c>
      <c r="J8" s="2">
        <f t="shared" si="0"/>
        <v>6</v>
      </c>
    </row>
    <row r="9" spans="1:11" s="2" customFormat="1" ht="9" customHeight="1" x14ac:dyDescent="0.25">
      <c r="C9" s="4"/>
      <c r="D9" s="4"/>
    </row>
    <row r="10" spans="1:11" ht="15.75" customHeight="1" x14ac:dyDescent="0.25">
      <c r="A10" s="5" t="s">
        <v>0</v>
      </c>
      <c r="E10" s="6">
        <v>100</v>
      </c>
    </row>
    <row r="11" spans="1:11" ht="9" customHeight="1" x14ac:dyDescent="0.25">
      <c r="A11" s="5"/>
    </row>
    <row r="12" spans="1:11" x14ac:dyDescent="0.25">
      <c r="A12" s="7" t="s">
        <v>5</v>
      </c>
    </row>
    <row r="13" spans="1:11" x14ac:dyDescent="0.25">
      <c r="A13" s="5" t="s">
        <v>4</v>
      </c>
      <c r="C13" s="8"/>
      <c r="D13" s="8"/>
      <c r="E13" s="9">
        <f>+E10/6</f>
        <v>16.666666666666668</v>
      </c>
      <c r="F13" s="9">
        <f>+E13</f>
        <v>16.666666666666668</v>
      </c>
      <c r="G13" s="9">
        <f>+F13</f>
        <v>16.666666666666668</v>
      </c>
      <c r="H13" s="9">
        <f>+G13</f>
        <v>16.666666666666668</v>
      </c>
      <c r="I13" s="9">
        <f>+H13</f>
        <v>16.666666666666668</v>
      </c>
      <c r="J13" s="9">
        <f>+I13</f>
        <v>16.666666666666668</v>
      </c>
    </row>
    <row r="14" spans="1:11" x14ac:dyDescent="0.25">
      <c r="A14" s="5" t="s">
        <v>2</v>
      </c>
      <c r="B14" s="10"/>
      <c r="C14" s="8"/>
      <c r="D14" s="8"/>
      <c r="E14" s="9">
        <f>($E$10-SUM($E$13:E13))*0.5*$B$5</f>
        <v>1.4583333333333335</v>
      </c>
      <c r="F14" s="9">
        <f>($E$10-SUM($E$13:F13))*0.5*$B$5</f>
        <v>1.1666666666666665</v>
      </c>
      <c r="G14" s="9">
        <f>($E$10-SUM($E$13:G13))*0.5*$B$5</f>
        <v>0.87500000000000011</v>
      </c>
      <c r="H14" s="9">
        <f>($E$10-SUM($E$13:H13))*0.5*$B$5</f>
        <v>0.58333333333333326</v>
      </c>
      <c r="I14" s="9">
        <f>($E$10-SUM($E$13:I13))*0.5*$B$5</f>
        <v>0.29166666666666652</v>
      </c>
      <c r="J14" s="9">
        <f>($E$10-SUM($E$13:J13))*0.5*$B$5</f>
        <v>-2.4868995751603509E-16</v>
      </c>
      <c r="K14" s="9"/>
    </row>
    <row r="15" spans="1:11" x14ac:dyDescent="0.25">
      <c r="A15" s="5" t="s">
        <v>3</v>
      </c>
      <c r="B15" s="23">
        <v>7.4999999999999997E-2</v>
      </c>
      <c r="C15" s="11"/>
      <c r="D15" s="11"/>
      <c r="E15" s="6">
        <f>+E10*B15</f>
        <v>7.5</v>
      </c>
      <c r="F15" s="6">
        <f>+E15</f>
        <v>7.5</v>
      </c>
      <c r="G15" s="6">
        <f>+F15</f>
        <v>7.5</v>
      </c>
      <c r="H15" s="6">
        <f>+G15</f>
        <v>7.5</v>
      </c>
    </row>
    <row r="16" spans="1:11" ht="7.5" customHeight="1" x14ac:dyDescent="0.25">
      <c r="A16" s="5"/>
      <c r="C16" s="12"/>
      <c r="D16" s="11"/>
    </row>
    <row r="17" spans="1:10" ht="42.75" customHeight="1" x14ac:dyDescent="0.25">
      <c r="A17" s="47" t="s">
        <v>14</v>
      </c>
      <c r="B17" s="48"/>
      <c r="C17" s="48"/>
      <c r="D17" s="48"/>
      <c r="E17" s="9">
        <f>+E13*($B$2+$B$3)+(E14+E15)*$B$3</f>
        <v>17.479166666666668</v>
      </c>
      <c r="F17" s="9">
        <f>+F13*($B$2+$B$3)+(F14+F15)*$B$3</f>
        <v>17.333333333333336</v>
      </c>
      <c r="G17" s="9">
        <f t="shared" ref="G17:I17" si="1">+G13*($B$2+$B$3)+(G14+G15)*$B$3</f>
        <v>17.1875</v>
      </c>
      <c r="H17" s="9">
        <f>+H13*($B$2+$B$3)+(H14+H15)*$B$3</f>
        <v>17.041666666666668</v>
      </c>
      <c r="I17" s="9">
        <f t="shared" si="1"/>
        <v>13.145833333333336</v>
      </c>
      <c r="J17" s="9">
        <f>+J13*($B$2+$B$3)+(J14+J15)*$B$3</f>
        <v>13.000000000000002</v>
      </c>
    </row>
    <row r="18" spans="1:10" ht="15" customHeight="1" x14ac:dyDescent="0.25">
      <c r="A18" s="13"/>
      <c r="B18" s="14"/>
      <c r="C18" s="14"/>
      <c r="D18" s="14"/>
      <c r="E18" s="9"/>
      <c r="F18" s="9"/>
      <c r="G18" s="9"/>
      <c r="H18" s="9"/>
      <c r="I18" s="9"/>
      <c r="J18" s="9"/>
    </row>
    <row r="19" spans="1:10" ht="18" customHeight="1" x14ac:dyDescent="0.25">
      <c r="A19" s="7" t="s">
        <v>8</v>
      </c>
      <c r="C19" s="15"/>
      <c r="E19" s="17">
        <v>1</v>
      </c>
      <c r="F19" s="18">
        <f>+E19/(1+$B$6)</f>
        <v>0.98231827111984282</v>
      </c>
      <c r="G19" s="18">
        <f t="shared" ref="G19:J19" si="2">+F19/(1+$B$6)</f>
        <v>0.96494918577587707</v>
      </c>
      <c r="H19" s="18">
        <f t="shared" si="2"/>
        <v>0.94788721588985958</v>
      </c>
      <c r="I19" s="18">
        <f t="shared" si="2"/>
        <v>0.93112693112952805</v>
      </c>
      <c r="J19" s="18">
        <f t="shared" si="2"/>
        <v>0.91466299718028299</v>
      </c>
    </row>
    <row r="20" spans="1:10" ht="19.5" customHeight="1" x14ac:dyDescent="0.25">
      <c r="A20" s="47" t="s">
        <v>10</v>
      </c>
      <c r="B20" s="48"/>
      <c r="C20" s="48"/>
      <c r="D20" s="48"/>
      <c r="E20" s="9">
        <f>+E17</f>
        <v>17.479166666666668</v>
      </c>
    </row>
    <row r="21" spans="1:10" x14ac:dyDescent="0.25">
      <c r="E21" s="9">
        <f>+F17*F19</f>
        <v>17.026850032743944</v>
      </c>
    </row>
    <row r="22" spans="1:10" x14ac:dyDescent="0.25">
      <c r="E22" s="9">
        <f>+G17*G19</f>
        <v>16.585064130522888</v>
      </c>
    </row>
    <row r="23" spans="1:10" x14ac:dyDescent="0.25">
      <c r="E23" s="9">
        <f>+H17*H19</f>
        <v>16.153577970789691</v>
      </c>
    </row>
    <row r="24" spans="1:10" x14ac:dyDescent="0.25">
      <c r="E24" s="9">
        <f>+I17*I19</f>
        <v>12.240439448806923</v>
      </c>
    </row>
    <row r="25" spans="1:10" x14ac:dyDescent="0.25">
      <c r="E25" s="9">
        <f>+J17*J19</f>
        <v>11.89061896334368</v>
      </c>
    </row>
    <row r="26" spans="1:10" ht="15.75" thickBot="1" x14ac:dyDescent="0.3">
      <c r="A26" s="6" t="s">
        <v>7</v>
      </c>
      <c r="E26" s="24">
        <f>SUM(E20:E25)</f>
        <v>91.375717212873795</v>
      </c>
    </row>
    <row r="27" spans="1:10" ht="15.75" thickTop="1" x14ac:dyDescent="0.25"/>
    <row r="30" spans="1:10" ht="15" customHeight="1" x14ac:dyDescent="0.25"/>
    <row r="33" spans="1:10" ht="30" customHeight="1" x14ac:dyDescent="0.25">
      <c r="A33" s="49" t="s">
        <v>32</v>
      </c>
      <c r="B33" s="50"/>
      <c r="C33" s="50"/>
      <c r="D33" s="50"/>
      <c r="E33" s="50"/>
      <c r="F33" s="50"/>
      <c r="G33" s="50"/>
      <c r="H33" s="50"/>
      <c r="I33" s="50"/>
      <c r="J33" s="51"/>
    </row>
  </sheetData>
  <mergeCells count="3">
    <mergeCell ref="A17:D17"/>
    <mergeCell ref="A20:D20"/>
    <mergeCell ref="A33:J33"/>
  </mergeCells>
  <pageMargins left="0.70866141732283472" right="0.70866141732283472" top="0.78740157480314965" bottom="0.78740157480314965" header="0.31496062992125984" footer="0.31496062992125984"/>
  <pageSetup paperSize="9" scale="93" orientation="landscape" r:id="rId1"/>
  <ignoredErrors>
    <ignoredError sqref="F14:H1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24"/>
  <sheetViews>
    <sheetView view="pageBreakPreview" topLeftCell="C1" zoomScaleNormal="100" zoomScaleSheetLayoutView="100" workbookViewId="0"/>
  </sheetViews>
  <sheetFormatPr baseColWidth="10" defaultRowHeight="15" x14ac:dyDescent="0.25"/>
  <cols>
    <col min="1" max="1" width="30.5703125" customWidth="1"/>
    <col min="2" max="2" width="13.5703125" customWidth="1"/>
    <col min="4" max="4" width="12.85546875" customWidth="1"/>
    <col min="6" max="6" width="12.85546875" customWidth="1"/>
    <col min="7" max="7" width="13.42578125" customWidth="1"/>
  </cols>
  <sheetData>
    <row r="2" spans="1:17" x14ac:dyDescent="0.25">
      <c r="A2" t="s">
        <v>0</v>
      </c>
      <c r="B2" s="28">
        <v>100</v>
      </c>
      <c r="K2" s="53" t="s">
        <v>34</v>
      </c>
      <c r="L2" s="54"/>
      <c r="M2" s="54"/>
      <c r="N2" s="54"/>
      <c r="O2" s="54"/>
      <c r="P2" s="54"/>
      <c r="Q2" s="55"/>
    </row>
    <row r="3" spans="1:17" x14ac:dyDescent="0.25">
      <c r="A3" t="s">
        <v>28</v>
      </c>
      <c r="B3" s="38">
        <v>13.6</v>
      </c>
      <c r="K3" s="56"/>
      <c r="L3" s="57"/>
      <c r="M3" s="57"/>
      <c r="N3" s="57"/>
      <c r="O3" s="57"/>
      <c r="P3" s="57"/>
      <c r="Q3" s="58"/>
    </row>
    <row r="4" spans="1:17" x14ac:dyDescent="0.25">
      <c r="A4" t="s">
        <v>22</v>
      </c>
      <c r="B4" s="25">
        <v>0.28000000000000003</v>
      </c>
      <c r="K4" s="56"/>
      <c r="L4" s="57"/>
      <c r="M4" s="57"/>
      <c r="N4" s="57"/>
      <c r="O4" s="57"/>
      <c r="P4" s="57"/>
      <c r="Q4" s="58"/>
    </row>
    <row r="5" spans="1:17" x14ac:dyDescent="0.25">
      <c r="A5" t="s">
        <v>12</v>
      </c>
      <c r="B5" s="25">
        <v>0.5</v>
      </c>
      <c r="K5" s="59"/>
      <c r="L5" s="60"/>
      <c r="M5" s="60"/>
      <c r="N5" s="60"/>
      <c r="O5" s="60"/>
      <c r="P5" s="60"/>
      <c r="Q5" s="61"/>
    </row>
    <row r="6" spans="1:17" x14ac:dyDescent="0.25">
      <c r="A6" t="s">
        <v>1</v>
      </c>
      <c r="B6" s="23">
        <v>2.5000000000000001E-2</v>
      </c>
    </row>
    <row r="7" spans="1:17" ht="45" x14ac:dyDescent="0.25">
      <c r="A7" t="s">
        <v>15</v>
      </c>
      <c r="B7" s="23">
        <f>+B6+0.01</f>
        <v>3.5000000000000003E-2</v>
      </c>
      <c r="K7" s="40">
        <v>0.25</v>
      </c>
      <c r="L7" s="39" t="s">
        <v>18</v>
      </c>
      <c r="M7" s="39" t="s">
        <v>19</v>
      </c>
      <c r="N7" s="39" t="s">
        <v>20</v>
      </c>
    </row>
    <row r="8" spans="1:17" x14ac:dyDescent="0.25">
      <c r="A8" t="s">
        <v>23</v>
      </c>
      <c r="B8" s="23">
        <v>7.4999999999999997E-2</v>
      </c>
      <c r="K8" t="s">
        <v>0</v>
      </c>
      <c r="L8" s="29">
        <f>+M8*(1+K7)</f>
        <v>125</v>
      </c>
      <c r="M8" s="29">
        <f>+B2</f>
        <v>100</v>
      </c>
      <c r="N8" s="29">
        <f>+M8*(1-K7)</f>
        <v>75</v>
      </c>
    </row>
    <row r="9" spans="1:17" x14ac:dyDescent="0.25">
      <c r="A9" t="s">
        <v>16</v>
      </c>
      <c r="B9" s="25">
        <v>0.06</v>
      </c>
      <c r="K9" t="s">
        <v>21</v>
      </c>
      <c r="L9" s="29">
        <f>+M9-(L8-M8)</f>
        <v>-24.902816100760162</v>
      </c>
      <c r="M9" s="29">
        <f>+B13</f>
        <v>9.7183899239837501E-2</v>
      </c>
      <c r="N9" s="29">
        <f>+M9-(N8-M8)</f>
        <v>25.097183899239838</v>
      </c>
    </row>
    <row r="10" spans="1:17" x14ac:dyDescent="0.25">
      <c r="A10" t="s">
        <v>17</v>
      </c>
      <c r="B10" s="26">
        <f>+B9*(1-B4)+0.004</f>
        <v>4.7199999999999992E-2</v>
      </c>
      <c r="K10" t="s">
        <v>27</v>
      </c>
      <c r="L10" s="29">
        <f>-L8*(1-(-$F$13/$B$2))+NPV(B10,G18:G27)</f>
        <v>12.640479553759413</v>
      </c>
      <c r="M10" s="29">
        <f>H13</f>
        <v>14.79655025054096</v>
      </c>
      <c r="N10" s="29">
        <f>-N8*(1-(-$F$13/$B$2))+NPV(B10,G18:G27)</f>
        <v>16.952620947322515</v>
      </c>
    </row>
    <row r="12" spans="1:17" x14ac:dyDescent="0.25">
      <c r="A12" s="45"/>
      <c r="B12" s="36" t="s">
        <v>21</v>
      </c>
      <c r="F12" s="52" t="s">
        <v>27</v>
      </c>
      <c r="G12" s="52"/>
      <c r="H12" s="52"/>
    </row>
    <row r="13" spans="1:17" x14ac:dyDescent="0.25">
      <c r="A13" s="31" t="s">
        <v>31</v>
      </c>
      <c r="B13" s="37">
        <f>+NPV($B$9,B18:B27)+B17</f>
        <v>9.7183899239837501E-2</v>
      </c>
      <c r="F13" s="35">
        <f>+NPV(B6*(1-$B$4),F18:F27)+F17</f>
        <v>-91.375717212873795</v>
      </c>
      <c r="G13" s="27">
        <f>+NPV($B$10,$G$18:G27)+G17</f>
        <v>-76.579166962332835</v>
      </c>
      <c r="H13" s="46">
        <f>+G13-F13</f>
        <v>14.79655025054096</v>
      </c>
      <c r="I13" s="41"/>
    </row>
    <row r="14" spans="1:17" x14ac:dyDescent="0.25">
      <c r="I14" s="41"/>
    </row>
    <row r="16" spans="1:17" s="6" customFormat="1" ht="60" x14ac:dyDescent="0.25">
      <c r="A16" s="42" t="s">
        <v>6</v>
      </c>
      <c r="B16" s="44" t="s">
        <v>24</v>
      </c>
      <c r="C16" s="32" t="s">
        <v>30</v>
      </c>
      <c r="D16" s="34" t="s">
        <v>29</v>
      </c>
      <c r="E16" s="32" t="s">
        <v>2</v>
      </c>
      <c r="F16" s="30" t="s">
        <v>25</v>
      </c>
      <c r="G16" s="44" t="s">
        <v>26</v>
      </c>
      <c r="H16" s="31"/>
      <c r="I16"/>
      <c r="J16"/>
      <c r="K16"/>
      <c r="L16"/>
      <c r="M16"/>
      <c r="N16"/>
      <c r="O16"/>
      <c r="P16"/>
    </row>
    <row r="17" spans="1:16" s="31" customFormat="1" ht="45.75" customHeight="1" x14ac:dyDescent="0.25">
      <c r="A17" s="29">
        <v>0</v>
      </c>
      <c r="B17" s="35">
        <f>-B2</f>
        <v>-100</v>
      </c>
      <c r="C17" s="33">
        <f>+B2/6</f>
        <v>16.666666666666668</v>
      </c>
      <c r="D17" s="33">
        <f>+B2*B8</f>
        <v>7.5</v>
      </c>
      <c r="E17" s="33">
        <f>+($B$2-SUM($C$17:C17))/2*$B$7</f>
        <v>1.4583333333333335</v>
      </c>
      <c r="F17" s="9">
        <f>-C17*($B$4+$B$5)-(D17+E17)*$B$5</f>
        <v>-17.479166666666668</v>
      </c>
      <c r="G17" s="27">
        <f>+B17</f>
        <v>-100</v>
      </c>
      <c r="H17"/>
      <c r="J17"/>
    </row>
    <row r="18" spans="1:16" ht="46.5" customHeight="1" x14ac:dyDescent="0.25">
      <c r="A18" s="29">
        <f>+A17+1</f>
        <v>1</v>
      </c>
      <c r="B18" s="43">
        <f>+B3</f>
        <v>13.6</v>
      </c>
      <c r="C18" s="33">
        <f>+C17</f>
        <v>16.666666666666668</v>
      </c>
      <c r="D18" s="33">
        <f>+D17</f>
        <v>7.5</v>
      </c>
      <c r="E18" s="33">
        <f>+($B$2-SUM($C$17:C18))/2*$B$7</f>
        <v>1.1666666666666665</v>
      </c>
      <c r="F18" s="9">
        <f t="shared" ref="F18:F22" si="0">-C18*($B$4+$B$5)-(D18+E18)*$B$5</f>
        <v>-17.333333333333336</v>
      </c>
      <c r="G18" s="27">
        <f>+B18-B18*($B$4+$B$5)</f>
        <v>2.9919999999999991</v>
      </c>
      <c r="H18" s="27"/>
    </row>
    <row r="19" spans="1:16" s="27" customFormat="1" x14ac:dyDescent="0.25">
      <c r="A19" s="29">
        <f>+A18+1</f>
        <v>2</v>
      </c>
      <c r="B19" s="35">
        <f>+B18</f>
        <v>13.6</v>
      </c>
      <c r="C19" s="33">
        <f t="shared" ref="C19:D22" si="1">+C18</f>
        <v>16.666666666666668</v>
      </c>
      <c r="D19" s="33">
        <f t="shared" si="1"/>
        <v>7.5</v>
      </c>
      <c r="E19" s="33">
        <f>+($B$2-SUM($C$17:C19))/2*$B$7</f>
        <v>0.87500000000000011</v>
      </c>
      <c r="F19" s="9">
        <f t="shared" si="0"/>
        <v>-17.1875</v>
      </c>
      <c r="G19" s="27">
        <f t="shared" ref="G19:G27" si="2">+B19-B19*($B$4+$B$5)</f>
        <v>2.9919999999999991</v>
      </c>
      <c r="K19"/>
      <c r="L19"/>
      <c r="M19"/>
      <c r="N19"/>
      <c r="O19"/>
      <c r="P19"/>
    </row>
    <row r="20" spans="1:16" s="27" customFormat="1" x14ac:dyDescent="0.25">
      <c r="A20" s="29">
        <f t="shared" ref="A20:A27" si="3">+A19+1</f>
        <v>3</v>
      </c>
      <c r="B20" s="27">
        <f t="shared" ref="B20:B27" si="4">+B19</f>
        <v>13.6</v>
      </c>
      <c r="C20" s="33">
        <f t="shared" si="1"/>
        <v>16.666666666666668</v>
      </c>
      <c r="D20" s="33">
        <f t="shared" si="1"/>
        <v>7.5</v>
      </c>
      <c r="E20" s="33">
        <f>+($B$2-SUM($C$17:C20))/2*$B$7</f>
        <v>0.58333333333333326</v>
      </c>
      <c r="F20" s="9">
        <f t="shared" si="0"/>
        <v>-17.041666666666668</v>
      </c>
      <c r="G20" s="27">
        <f t="shared" si="2"/>
        <v>2.9919999999999991</v>
      </c>
    </row>
    <row r="21" spans="1:16" s="27" customFormat="1" x14ac:dyDescent="0.25">
      <c r="A21" s="29">
        <f t="shared" si="3"/>
        <v>4</v>
      </c>
      <c r="B21" s="27">
        <f t="shared" si="4"/>
        <v>13.6</v>
      </c>
      <c r="C21" s="33">
        <f t="shared" si="1"/>
        <v>16.666666666666668</v>
      </c>
      <c r="D21" s="33"/>
      <c r="E21" s="33">
        <f>+($B$2-SUM($C$17:C21))/2*$B$7</f>
        <v>0.29166666666666652</v>
      </c>
      <c r="F21" s="9">
        <f t="shared" si="0"/>
        <v>-13.145833333333336</v>
      </c>
      <c r="G21" s="27">
        <f>+B21-B21*($B$4+$B$5)</f>
        <v>2.9919999999999991</v>
      </c>
    </row>
    <row r="22" spans="1:16" s="27" customFormat="1" x14ac:dyDescent="0.25">
      <c r="A22" s="29">
        <f t="shared" si="3"/>
        <v>5</v>
      </c>
      <c r="B22" s="27">
        <f t="shared" si="4"/>
        <v>13.6</v>
      </c>
      <c r="C22" s="33">
        <f t="shared" si="1"/>
        <v>16.666666666666668</v>
      </c>
      <c r="D22" s="33"/>
      <c r="E22" s="33">
        <f>+($B$2-SUM($C$17:C22))/2*$B$7</f>
        <v>-2.4868995751603509E-16</v>
      </c>
      <c r="F22" s="9">
        <f t="shared" si="0"/>
        <v>-13.000000000000002</v>
      </c>
      <c r="G22" s="27">
        <f t="shared" si="2"/>
        <v>2.9919999999999991</v>
      </c>
    </row>
    <row r="23" spans="1:16" s="27" customFormat="1" x14ac:dyDescent="0.25">
      <c r="A23" s="29">
        <f t="shared" si="3"/>
        <v>6</v>
      </c>
      <c r="B23" s="27">
        <f t="shared" si="4"/>
        <v>13.6</v>
      </c>
      <c r="C23" s="9"/>
      <c r="D23" s="9"/>
      <c r="E23" s="9"/>
      <c r="F23" s="9"/>
      <c r="G23" s="27">
        <f t="shared" si="2"/>
        <v>2.9919999999999991</v>
      </c>
    </row>
    <row r="24" spans="1:16" s="27" customFormat="1" x14ac:dyDescent="0.25">
      <c r="A24" s="29">
        <f t="shared" si="3"/>
        <v>7</v>
      </c>
      <c r="B24" s="27">
        <f t="shared" si="4"/>
        <v>13.6</v>
      </c>
      <c r="C24" s="9"/>
      <c r="D24" s="9"/>
      <c r="E24" s="9"/>
      <c r="F24" s="9"/>
      <c r="G24" s="27">
        <f t="shared" si="2"/>
        <v>2.9919999999999991</v>
      </c>
    </row>
    <row r="25" spans="1:16" s="27" customFormat="1" x14ac:dyDescent="0.25">
      <c r="A25" s="29">
        <f t="shared" si="3"/>
        <v>8</v>
      </c>
      <c r="B25" s="27">
        <f t="shared" si="4"/>
        <v>13.6</v>
      </c>
      <c r="C25" s="9"/>
      <c r="D25" s="9"/>
      <c r="E25" s="9"/>
      <c r="F25" s="9"/>
      <c r="G25" s="27">
        <f t="shared" si="2"/>
        <v>2.9919999999999991</v>
      </c>
    </row>
    <row r="26" spans="1:16" s="27" customFormat="1" x14ac:dyDescent="0.25">
      <c r="A26" s="29">
        <f t="shared" si="3"/>
        <v>9</v>
      </c>
      <c r="B26" s="27">
        <f t="shared" si="4"/>
        <v>13.6</v>
      </c>
      <c r="C26" s="9"/>
      <c r="D26" s="9"/>
      <c r="E26" s="9"/>
      <c r="F26" s="9"/>
      <c r="G26" s="27">
        <f t="shared" si="2"/>
        <v>2.9919999999999991</v>
      </c>
    </row>
    <row r="27" spans="1:16" s="27" customFormat="1" x14ac:dyDescent="0.25">
      <c r="A27" s="29">
        <f t="shared" si="3"/>
        <v>10</v>
      </c>
      <c r="B27" s="27">
        <f t="shared" si="4"/>
        <v>13.6</v>
      </c>
      <c r="C27" s="9"/>
      <c r="D27" s="9"/>
      <c r="E27" s="9"/>
      <c r="F27" s="9"/>
      <c r="G27" s="27">
        <f t="shared" si="2"/>
        <v>2.9919999999999991</v>
      </c>
    </row>
    <row r="28" spans="1:16" s="27" customFormat="1" x14ac:dyDescent="0.25">
      <c r="A28" s="29"/>
    </row>
    <row r="29" spans="1:16" s="27" customFormat="1" x14ac:dyDescent="0.25">
      <c r="A29" s="29"/>
    </row>
    <row r="30" spans="1:16" s="27" customFormat="1" x14ac:dyDescent="0.25">
      <c r="A30" s="29"/>
    </row>
    <row r="31" spans="1:16" s="27" customFormat="1" x14ac:dyDescent="0.25">
      <c r="A31" s="29"/>
    </row>
    <row r="32" spans="1:16" s="27" customFormat="1" x14ac:dyDescent="0.25">
      <c r="A32" s="29"/>
    </row>
    <row r="33" spans="1:8" s="27" customFormat="1" x14ac:dyDescent="0.25">
      <c r="A33" s="29"/>
    </row>
    <row r="34" spans="1:8" s="27" customFormat="1" x14ac:dyDescent="0.25"/>
    <row r="35" spans="1:8" s="27" customFormat="1" ht="29.25" customHeight="1" x14ac:dyDescent="0.25">
      <c r="A35" s="49" t="s">
        <v>33</v>
      </c>
      <c r="B35" s="62"/>
      <c r="C35" s="62"/>
      <c r="D35" s="62"/>
      <c r="E35" s="62"/>
      <c r="F35" s="62"/>
      <c r="G35" s="62"/>
      <c r="H35" s="63"/>
    </row>
    <row r="36" spans="1:8" s="27" customFormat="1" x14ac:dyDescent="0.25">
      <c r="A36" s="29"/>
    </row>
    <row r="37" spans="1:8" s="27" customFormat="1" x14ac:dyDescent="0.25">
      <c r="A37" s="29"/>
    </row>
    <row r="38" spans="1:8" s="27" customFormat="1" x14ac:dyDescent="0.25">
      <c r="A38" s="29"/>
    </row>
    <row r="39" spans="1:8" s="27" customFormat="1" x14ac:dyDescent="0.25">
      <c r="A39" s="29"/>
    </row>
    <row r="40" spans="1:8" s="27" customFormat="1" x14ac:dyDescent="0.25">
      <c r="A40" s="29"/>
    </row>
    <row r="41" spans="1:8" s="27" customFormat="1" x14ac:dyDescent="0.25">
      <c r="A41" s="29"/>
    </row>
    <row r="42" spans="1:8" s="27" customFormat="1" x14ac:dyDescent="0.25">
      <c r="A42" s="29"/>
    </row>
    <row r="43" spans="1:8" s="27" customFormat="1" x14ac:dyDescent="0.25">
      <c r="A43" s="29"/>
    </row>
    <row r="44" spans="1:8" s="27" customFormat="1" x14ac:dyDescent="0.25">
      <c r="A44" s="29"/>
    </row>
    <row r="45" spans="1:8" s="27" customFormat="1" x14ac:dyDescent="0.25">
      <c r="A45" s="29"/>
    </row>
    <row r="46" spans="1:8" s="27" customFormat="1" x14ac:dyDescent="0.25">
      <c r="A46" s="29"/>
    </row>
    <row r="47" spans="1:8" s="27" customFormat="1" x14ac:dyDescent="0.25">
      <c r="A47" s="29"/>
    </row>
    <row r="48" spans="1:8" s="27" customFormat="1" x14ac:dyDescent="0.25">
      <c r="A48" s="29"/>
    </row>
    <row r="49" spans="1:1" s="27" customFormat="1" x14ac:dyDescent="0.25">
      <c r="A49" s="29"/>
    </row>
    <row r="50" spans="1:1" s="27" customFormat="1" x14ac:dyDescent="0.25">
      <c r="A50" s="29"/>
    </row>
    <row r="51" spans="1:1" s="27" customFormat="1" x14ac:dyDescent="0.25">
      <c r="A51" s="29"/>
    </row>
    <row r="52" spans="1:1" s="27" customFormat="1" x14ac:dyDescent="0.25">
      <c r="A52" s="29"/>
    </row>
    <row r="53" spans="1:1" s="27" customFormat="1" x14ac:dyDescent="0.25">
      <c r="A53" s="29"/>
    </row>
    <row r="54" spans="1:1" s="27" customFormat="1" x14ac:dyDescent="0.25">
      <c r="A54" s="29"/>
    </row>
    <row r="55" spans="1:1" s="27" customFormat="1" x14ac:dyDescent="0.25">
      <c r="A55" s="29"/>
    </row>
    <row r="56" spans="1:1" s="27" customFormat="1" x14ac:dyDescent="0.25">
      <c r="A56" s="29"/>
    </row>
    <row r="57" spans="1:1" s="27" customFormat="1" x14ac:dyDescent="0.25">
      <c r="A57" s="29"/>
    </row>
    <row r="58" spans="1:1" s="27" customFormat="1" x14ac:dyDescent="0.25">
      <c r="A58" s="29"/>
    </row>
    <row r="59" spans="1:1" s="27" customFormat="1" x14ac:dyDescent="0.25">
      <c r="A59" s="29"/>
    </row>
    <row r="60" spans="1:1" s="27" customFormat="1" x14ac:dyDescent="0.25">
      <c r="A60" s="29"/>
    </row>
    <row r="61" spans="1:1" s="27" customFormat="1" x14ac:dyDescent="0.25">
      <c r="A61" s="29"/>
    </row>
    <row r="62" spans="1:1" s="27" customFormat="1" x14ac:dyDescent="0.25">
      <c r="A62" s="29"/>
    </row>
    <row r="63" spans="1:1" s="27" customFormat="1" x14ac:dyDescent="0.25">
      <c r="A63" s="29"/>
    </row>
    <row r="64" spans="1:1" s="27" customFormat="1" x14ac:dyDescent="0.25">
      <c r="A64" s="29"/>
    </row>
    <row r="65" spans="1:1" s="27" customFormat="1" x14ac:dyDescent="0.25">
      <c r="A65" s="29"/>
    </row>
    <row r="66" spans="1:1" s="27" customFormat="1" x14ac:dyDescent="0.25">
      <c r="A66" s="29"/>
    </row>
    <row r="67" spans="1:1" s="27" customFormat="1" x14ac:dyDescent="0.25">
      <c r="A67" s="29"/>
    </row>
    <row r="68" spans="1:1" s="27" customFormat="1" x14ac:dyDescent="0.25">
      <c r="A68" s="29"/>
    </row>
    <row r="69" spans="1:1" s="27" customFormat="1" x14ac:dyDescent="0.25">
      <c r="A69" s="29"/>
    </row>
    <row r="70" spans="1:1" s="27" customFormat="1" x14ac:dyDescent="0.25">
      <c r="A70" s="29"/>
    </row>
    <row r="71" spans="1:1" s="27" customFormat="1" x14ac:dyDescent="0.25">
      <c r="A71" s="29"/>
    </row>
    <row r="72" spans="1:1" s="27" customFormat="1" x14ac:dyDescent="0.25">
      <c r="A72" s="29"/>
    </row>
    <row r="73" spans="1:1" s="27" customFormat="1" x14ac:dyDescent="0.25">
      <c r="A73" s="29"/>
    </row>
    <row r="74" spans="1:1" s="27" customFormat="1" x14ac:dyDescent="0.25">
      <c r="A74" s="29"/>
    </row>
    <row r="75" spans="1:1" s="27" customFormat="1" x14ac:dyDescent="0.25">
      <c r="A75" s="29"/>
    </row>
    <row r="76" spans="1:1" s="27" customFormat="1" x14ac:dyDescent="0.25">
      <c r="A76" s="29"/>
    </row>
    <row r="77" spans="1:1" s="27" customFormat="1" x14ac:dyDescent="0.25">
      <c r="A77" s="29"/>
    </row>
    <row r="78" spans="1:1" s="27" customFormat="1" x14ac:dyDescent="0.25">
      <c r="A78" s="29"/>
    </row>
    <row r="79" spans="1:1" s="27" customFormat="1" x14ac:dyDescent="0.25">
      <c r="A79" s="29"/>
    </row>
    <row r="80" spans="1:1" s="27" customFormat="1" x14ac:dyDescent="0.25">
      <c r="A80" s="29"/>
    </row>
    <row r="81" spans="1:1" s="27" customFormat="1" x14ac:dyDescent="0.25">
      <c r="A81" s="29"/>
    </row>
    <row r="82" spans="1:1" s="27" customFormat="1" x14ac:dyDescent="0.25">
      <c r="A82" s="29"/>
    </row>
    <row r="83" spans="1:1" s="27" customFormat="1" x14ac:dyDescent="0.25">
      <c r="A83" s="29"/>
    </row>
    <row r="84" spans="1:1" s="27" customFormat="1" x14ac:dyDescent="0.25">
      <c r="A84" s="29"/>
    </row>
    <row r="85" spans="1:1" s="27" customFormat="1" x14ac:dyDescent="0.25">
      <c r="A85" s="29"/>
    </row>
    <row r="86" spans="1:1" s="27" customFormat="1" x14ac:dyDescent="0.25">
      <c r="A86" s="29"/>
    </row>
    <row r="87" spans="1:1" s="27" customFormat="1" x14ac:dyDescent="0.25">
      <c r="A87" s="29"/>
    </row>
    <row r="88" spans="1:1" s="27" customFormat="1" x14ac:dyDescent="0.25">
      <c r="A88" s="29"/>
    </row>
    <row r="89" spans="1:1" s="27" customFormat="1" x14ac:dyDescent="0.25">
      <c r="A89" s="29"/>
    </row>
    <row r="90" spans="1:1" s="27" customFormat="1" x14ac:dyDescent="0.25">
      <c r="A90" s="29"/>
    </row>
    <row r="91" spans="1:1" s="27" customFormat="1" x14ac:dyDescent="0.25">
      <c r="A91" s="29"/>
    </row>
    <row r="92" spans="1:1" s="27" customFormat="1" x14ac:dyDescent="0.25">
      <c r="A92" s="29"/>
    </row>
    <row r="93" spans="1:1" s="27" customFormat="1" x14ac:dyDescent="0.25">
      <c r="A93" s="29"/>
    </row>
    <row r="94" spans="1:1" s="27" customFormat="1" x14ac:dyDescent="0.25">
      <c r="A94" s="29"/>
    </row>
    <row r="95" spans="1:1" s="27" customFormat="1" x14ac:dyDescent="0.25">
      <c r="A95" s="29"/>
    </row>
    <row r="96" spans="1:1" s="27" customFormat="1" x14ac:dyDescent="0.25">
      <c r="A96" s="29"/>
    </row>
    <row r="97" spans="1:1" s="27" customFormat="1" x14ac:dyDescent="0.25">
      <c r="A97" s="29"/>
    </row>
    <row r="98" spans="1:1" s="27" customFormat="1" x14ac:dyDescent="0.25">
      <c r="A98" s="29"/>
    </row>
    <row r="99" spans="1:1" s="27" customFormat="1" x14ac:dyDescent="0.25">
      <c r="A99" s="29"/>
    </row>
    <row r="100" spans="1:1" s="27" customFormat="1" x14ac:dyDescent="0.25">
      <c r="A100" s="29"/>
    </row>
    <row r="101" spans="1:1" s="27" customFormat="1" x14ac:dyDescent="0.25">
      <c r="A101" s="29"/>
    </row>
    <row r="102" spans="1:1" s="27" customFormat="1" x14ac:dyDescent="0.25">
      <c r="A102" s="29"/>
    </row>
    <row r="103" spans="1:1" s="27" customFormat="1" x14ac:dyDescent="0.25">
      <c r="A103" s="29"/>
    </row>
    <row r="104" spans="1:1" s="27" customFormat="1" x14ac:dyDescent="0.25">
      <c r="A104" s="29"/>
    </row>
    <row r="105" spans="1:1" s="27" customFormat="1" x14ac:dyDescent="0.25">
      <c r="A105" s="29"/>
    </row>
    <row r="106" spans="1:1" s="27" customFormat="1" x14ac:dyDescent="0.25">
      <c r="A106" s="29"/>
    </row>
    <row r="107" spans="1:1" s="27" customFormat="1" x14ac:dyDescent="0.25">
      <c r="A107" s="29"/>
    </row>
    <row r="108" spans="1:1" s="27" customFormat="1" x14ac:dyDescent="0.25">
      <c r="A108" s="29"/>
    </row>
    <row r="109" spans="1:1" s="27" customFormat="1" x14ac:dyDescent="0.25">
      <c r="A109" s="29"/>
    </row>
    <row r="110" spans="1:1" s="27" customFormat="1" x14ac:dyDescent="0.25">
      <c r="A110" s="29"/>
    </row>
    <row r="111" spans="1:1" s="27" customFormat="1" x14ac:dyDescent="0.25">
      <c r="A111" s="29"/>
    </row>
    <row r="112" spans="1:1" s="27" customFormat="1" x14ac:dyDescent="0.25">
      <c r="A112" s="29"/>
    </row>
    <row r="113" spans="1:14" s="27" customFormat="1" x14ac:dyDescent="0.25">
      <c r="A113" s="29"/>
    </row>
    <row r="114" spans="1:14" s="27" customFormat="1" x14ac:dyDescent="0.25">
      <c r="A114" s="29"/>
    </row>
    <row r="115" spans="1:14" s="27" customFormat="1" x14ac:dyDescent="0.25">
      <c r="A115" s="29"/>
    </row>
    <row r="116" spans="1:14" s="27" customFormat="1" x14ac:dyDescent="0.25">
      <c r="A116" s="29"/>
    </row>
    <row r="117" spans="1:14" s="27" customFormat="1" x14ac:dyDescent="0.25">
      <c r="A117" s="29"/>
    </row>
    <row r="118" spans="1:14" s="27" customFormat="1" x14ac:dyDescent="0.25"/>
    <row r="119" spans="1:14" s="27" customFormat="1" x14ac:dyDescent="0.25"/>
    <row r="120" spans="1:14" s="27" customFormat="1" x14ac:dyDescent="0.25"/>
    <row r="121" spans="1:14" s="27" customFormat="1" x14ac:dyDescent="0.25"/>
    <row r="122" spans="1:14" s="27" customFormat="1" x14ac:dyDescent="0.25">
      <c r="A122"/>
      <c r="B122"/>
      <c r="C122"/>
      <c r="D122"/>
      <c r="E122"/>
    </row>
    <row r="123" spans="1:14" s="27" customFormat="1" x14ac:dyDescent="0.25">
      <c r="A123"/>
      <c r="B123"/>
      <c r="C123"/>
      <c r="D123"/>
      <c r="E123"/>
      <c r="F123"/>
      <c r="G123"/>
      <c r="H123"/>
    </row>
    <row r="124" spans="1:14" x14ac:dyDescent="0.25">
      <c r="K124" s="27"/>
      <c r="L124" s="27"/>
      <c r="M124" s="27"/>
      <c r="N124" s="27"/>
    </row>
  </sheetData>
  <mergeCells count="3">
    <mergeCell ref="F12:H12"/>
    <mergeCell ref="K2:Q5"/>
    <mergeCell ref="A35:H35"/>
  </mergeCells>
  <pageMargins left="0.70866141732283472" right="0.70866141732283472" top="0.78740157480314965" bottom="0.78740157480314965" header="0.31496062992125984" footer="0.31496062992125984"/>
  <pageSetup paperSize="9" scale="73" fitToWidth="2"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Nåverdi av sikre fradrag</vt:lpstr>
      <vt:lpstr>Modellinvestering</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2013-05-22T09:51:07Z</dcterms:created>
  <dcterms:modified xsi:type="dcterms:W3CDTF">2013-05-22T09:51:16Z</dcterms:modified>
</cp:coreProperties>
</file>