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3\Utbet\Løpende inntuj\"/>
    </mc:Choice>
  </mc:AlternateContent>
  <xr:revisionPtr revIDLastSave="0" documentId="13_ncr:1_{ADB67E8A-7964-49C6-9304-53F74C32CE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10" l="1"/>
  <c r="E8" i="10"/>
  <c r="J12" i="8"/>
  <c r="H8" i="8"/>
  <c r="G18" i="8"/>
  <c r="F12" i="8"/>
  <c r="I10" i="7"/>
  <c r="H9" i="7"/>
  <c r="H8" i="7"/>
  <c r="G8" i="7"/>
  <c r="F8" i="7"/>
  <c r="E8" i="7"/>
  <c r="H8" i="6"/>
  <c r="H11" i="5"/>
  <c r="H10" i="5"/>
  <c r="H9" i="5"/>
  <c r="H8" i="5"/>
  <c r="I8" i="4"/>
  <c r="H9" i="4"/>
  <c r="H8" i="4"/>
  <c r="G8" i="4"/>
  <c r="J8" i="3"/>
  <c r="H10" i="3"/>
  <c r="H9" i="3"/>
  <c r="H8" i="3"/>
  <c r="I8" i="3"/>
  <c r="G8" i="3"/>
  <c r="F8" i="3"/>
  <c r="E8" i="3"/>
  <c r="I8" i="2" l="1"/>
  <c r="H8" i="2"/>
  <c r="G10" i="2"/>
  <c r="G8" i="2"/>
  <c r="D20" i="2"/>
  <c r="D20" i="1"/>
  <c r="E9" i="1"/>
  <c r="E8" i="1"/>
  <c r="E9" i="9"/>
  <c r="E8" i="9"/>
  <c r="E12" i="5" l="1"/>
  <c r="E16" i="5"/>
  <c r="E8" i="8"/>
  <c r="E8" i="6"/>
  <c r="E8" i="5"/>
  <c r="E8" i="4"/>
  <c r="E9" i="3"/>
  <c r="E8" i="2"/>
  <c r="E10" i="2"/>
  <c r="E16" i="2"/>
  <c r="E18" i="2"/>
  <c r="E18" i="10"/>
  <c r="E17" i="10"/>
  <c r="E16" i="10"/>
  <c r="E15" i="10"/>
  <c r="E14" i="10"/>
  <c r="E13" i="10"/>
  <c r="E12" i="10"/>
  <c r="E11" i="10"/>
  <c r="E10" i="10"/>
  <c r="E9" i="10"/>
  <c r="E18" i="9"/>
  <c r="E17" i="9"/>
  <c r="E16" i="9"/>
  <c r="E15" i="9"/>
  <c r="E14" i="9"/>
  <c r="E13" i="9"/>
  <c r="E12" i="9"/>
  <c r="E11" i="9"/>
  <c r="E10" i="9"/>
  <c r="E18" i="8"/>
  <c r="E17" i="8"/>
  <c r="E16" i="8"/>
  <c r="E15" i="8"/>
  <c r="E14" i="8"/>
  <c r="E13" i="8"/>
  <c r="E12" i="8"/>
  <c r="E11" i="8"/>
  <c r="E10" i="8"/>
  <c r="E9" i="8"/>
  <c r="E18" i="7"/>
  <c r="E17" i="7"/>
  <c r="E16" i="7"/>
  <c r="E15" i="7"/>
  <c r="E14" i="7"/>
  <c r="E13" i="7"/>
  <c r="E12" i="7"/>
  <c r="E11" i="7"/>
  <c r="E10" i="7"/>
  <c r="E9" i="7"/>
  <c r="E18" i="6"/>
  <c r="E17" i="6"/>
  <c r="E16" i="6"/>
  <c r="E15" i="6"/>
  <c r="E14" i="6"/>
  <c r="E13" i="6"/>
  <c r="E12" i="6"/>
  <c r="E11" i="6"/>
  <c r="E10" i="6"/>
  <c r="E9" i="6"/>
  <c r="E18" i="5"/>
  <c r="E17" i="5"/>
  <c r="E15" i="5"/>
  <c r="E14" i="5"/>
  <c r="E13" i="5"/>
  <c r="E11" i="5"/>
  <c r="E10" i="5"/>
  <c r="E9" i="5"/>
  <c r="E18" i="4"/>
  <c r="E17" i="4"/>
  <c r="E16" i="4"/>
  <c r="E15" i="4"/>
  <c r="E14" i="4"/>
  <c r="E13" i="4"/>
  <c r="E12" i="4"/>
  <c r="E11" i="4"/>
  <c r="E10" i="4"/>
  <c r="E9" i="4"/>
  <c r="E18" i="3"/>
  <c r="E17" i="3"/>
  <c r="E16" i="3"/>
  <c r="E15" i="3"/>
  <c r="E14" i="3"/>
  <c r="E13" i="3"/>
  <c r="E12" i="3"/>
  <c r="E11" i="3"/>
  <c r="E10" i="3"/>
  <c r="E17" i="2"/>
  <c r="E15" i="2"/>
  <c r="E14" i="2"/>
  <c r="E13" i="2"/>
  <c r="E12" i="2"/>
  <c r="E11" i="2"/>
  <c r="E9" i="2"/>
  <c r="E18" i="1"/>
  <c r="E17" i="1"/>
  <c r="E16" i="1"/>
  <c r="E15" i="1"/>
  <c r="E14" i="1"/>
  <c r="E13" i="1"/>
  <c r="E12" i="1"/>
  <c r="E11" i="1"/>
  <c r="E10" i="1"/>
  <c r="D20" i="6" l="1"/>
  <c r="C20" i="1" l="1"/>
  <c r="D20" i="10" l="1"/>
  <c r="C20" i="10"/>
  <c r="D20" i="9" l="1"/>
  <c r="C20" i="9"/>
  <c r="C20" i="8"/>
  <c r="D20" i="8" l="1"/>
  <c r="E20" i="8" s="1"/>
  <c r="G14" i="8" l="1"/>
  <c r="H14" i="8" s="1"/>
  <c r="F18" i="8"/>
  <c r="G13" i="8"/>
  <c r="H13" i="8" s="1"/>
  <c r="F10" i="8"/>
  <c r="G16" i="8"/>
  <c r="H16" i="8" s="1"/>
  <c r="G12" i="8"/>
  <c r="H12" i="8" s="1"/>
  <c r="G15" i="8"/>
  <c r="H15" i="8" s="1"/>
  <c r="G11" i="8"/>
  <c r="H11" i="8" s="1"/>
  <c r="H18" i="8"/>
  <c r="G10" i="8"/>
  <c r="H10" i="8" s="1"/>
  <c r="G17" i="8"/>
  <c r="H17" i="8" s="1"/>
  <c r="F14" i="8"/>
  <c r="F16" i="8"/>
  <c r="F11" i="8"/>
  <c r="F13" i="8"/>
  <c r="F15" i="8"/>
  <c r="F17" i="8"/>
  <c r="G9" i="8"/>
  <c r="H9" i="8" s="1"/>
  <c r="F9" i="8"/>
  <c r="F20" i="8"/>
  <c r="G8" i="8"/>
  <c r="F8" i="8"/>
  <c r="C20" i="7"/>
  <c r="D20" i="7"/>
  <c r="I9" i="9" l="1"/>
  <c r="J9" i="8"/>
  <c r="I8" i="9"/>
  <c r="J8" i="8"/>
  <c r="I17" i="9"/>
  <c r="J17" i="8"/>
  <c r="I15" i="9"/>
  <c r="J15" i="8"/>
  <c r="I13" i="9"/>
  <c r="J13" i="8"/>
  <c r="I10" i="9"/>
  <c r="J10" i="8"/>
  <c r="I12" i="9"/>
  <c r="I18" i="9"/>
  <c r="J18" i="8"/>
  <c r="I16" i="9"/>
  <c r="J16" i="8"/>
  <c r="I14" i="9"/>
  <c r="J14" i="8"/>
  <c r="I11" i="9"/>
  <c r="J11" i="8"/>
  <c r="E20" i="7"/>
  <c r="C20" i="6"/>
  <c r="E20" i="6" s="1"/>
  <c r="G18" i="7" l="1"/>
  <c r="H18" i="7" s="1"/>
  <c r="F15" i="7"/>
  <c r="G14" i="7"/>
  <c r="H14" i="7" s="1"/>
  <c r="F11" i="7"/>
  <c r="G10" i="7"/>
  <c r="H10" i="7" s="1"/>
  <c r="F12" i="7"/>
  <c r="G17" i="7"/>
  <c r="H17" i="7" s="1"/>
  <c r="G13" i="7"/>
  <c r="H13" i="7" s="1"/>
  <c r="F10" i="7"/>
  <c r="F16" i="7"/>
  <c r="G16" i="7"/>
  <c r="H16" i="7" s="1"/>
  <c r="G12" i="7"/>
  <c r="H12" i="7" s="1"/>
  <c r="G15" i="7"/>
  <c r="H15" i="7" s="1"/>
  <c r="G11" i="7"/>
  <c r="H11" i="7" s="1"/>
  <c r="F17" i="7"/>
  <c r="F14" i="7"/>
  <c r="F13" i="7"/>
  <c r="F18" i="7"/>
  <c r="G9" i="7"/>
  <c r="F9" i="7"/>
  <c r="F20" i="7"/>
  <c r="J8" i="7" l="1"/>
  <c r="I12" i="8"/>
  <c r="J12" i="7"/>
  <c r="I16" i="8"/>
  <c r="J16" i="7"/>
  <c r="I17" i="8"/>
  <c r="J17" i="7"/>
  <c r="I14" i="8"/>
  <c r="J14" i="7"/>
  <c r="I11" i="8"/>
  <c r="J11" i="7"/>
  <c r="I13" i="8"/>
  <c r="J13" i="7"/>
  <c r="I15" i="8"/>
  <c r="J15" i="7"/>
  <c r="I10" i="8"/>
  <c r="J10" i="7"/>
  <c r="I18" i="8"/>
  <c r="J18" i="7"/>
  <c r="G18" i="6"/>
  <c r="H18" i="6" s="1"/>
  <c r="G17" i="6"/>
  <c r="H17" i="6" s="1"/>
  <c r="F14" i="6"/>
  <c r="G13" i="6"/>
  <c r="H13" i="6" s="1"/>
  <c r="F11" i="6"/>
  <c r="F17" i="6"/>
  <c r="G16" i="6"/>
  <c r="H16" i="6" s="1"/>
  <c r="F13" i="6"/>
  <c r="G12" i="6"/>
  <c r="H12" i="6" s="1"/>
  <c r="G14" i="6"/>
  <c r="H14" i="6" s="1"/>
  <c r="G15" i="6"/>
  <c r="H15" i="6" s="1"/>
  <c r="G11" i="6"/>
  <c r="H11" i="6" s="1"/>
  <c r="F15" i="6"/>
  <c r="G10" i="6"/>
  <c r="H10" i="6" s="1"/>
  <c r="F12" i="6"/>
  <c r="F16" i="6"/>
  <c r="F10" i="6"/>
  <c r="F18" i="6"/>
  <c r="G9" i="6"/>
  <c r="H9" i="6" s="1"/>
  <c r="F9" i="6"/>
  <c r="I9" i="8"/>
  <c r="F20" i="6"/>
  <c r="G8" i="6"/>
  <c r="F8" i="6"/>
  <c r="D20" i="5"/>
  <c r="C20" i="5"/>
  <c r="C20" i="4"/>
  <c r="H20" i="7" l="1"/>
  <c r="J20" i="7" s="1"/>
  <c r="I8" i="8"/>
  <c r="I8" i="7"/>
  <c r="J8" i="6"/>
  <c r="I11" i="7"/>
  <c r="J11" i="6"/>
  <c r="I13" i="7"/>
  <c r="J13" i="6"/>
  <c r="I16" i="7"/>
  <c r="J16" i="6"/>
  <c r="I15" i="7"/>
  <c r="J15" i="6"/>
  <c r="J10" i="6"/>
  <c r="I17" i="7"/>
  <c r="J17" i="6"/>
  <c r="I14" i="7"/>
  <c r="J14" i="6"/>
  <c r="I12" i="7"/>
  <c r="J12" i="6"/>
  <c r="I18" i="7"/>
  <c r="J18" i="6"/>
  <c r="I9" i="7"/>
  <c r="J9" i="7" s="1"/>
  <c r="D20" i="4"/>
  <c r="E20" i="4" l="1"/>
  <c r="C20" i="3"/>
  <c r="D20" i="3"/>
  <c r="C20" i="2"/>
  <c r="H19" i="1"/>
  <c r="I19" i="1" s="1"/>
  <c r="G19" i="1"/>
  <c r="F19" i="1"/>
  <c r="E19" i="1"/>
  <c r="E20" i="10"/>
  <c r="E20" i="9"/>
  <c r="E20" i="5"/>
  <c r="J19" i="7"/>
  <c r="G9" i="10" l="1"/>
  <c r="H9" i="10" s="1"/>
  <c r="G8" i="10"/>
  <c r="H8" i="10" s="1"/>
  <c r="F8" i="10"/>
  <c r="G8" i="9"/>
  <c r="H8" i="9" s="1"/>
  <c r="F8" i="9"/>
  <c r="E20" i="3"/>
  <c r="E20" i="1"/>
  <c r="G8" i="1" s="1"/>
  <c r="H8" i="1" s="1"/>
  <c r="F17" i="10"/>
  <c r="G16" i="10"/>
  <c r="H16" i="10" s="1"/>
  <c r="F13" i="10"/>
  <c r="G12" i="10"/>
  <c r="H12" i="10" s="1"/>
  <c r="G17" i="10"/>
  <c r="H17" i="10" s="1"/>
  <c r="F10" i="10"/>
  <c r="F16" i="10"/>
  <c r="G15" i="10"/>
  <c r="H15" i="10" s="1"/>
  <c r="G11" i="10"/>
  <c r="H11" i="10" s="1"/>
  <c r="G13" i="10"/>
  <c r="H13" i="10" s="1"/>
  <c r="G18" i="10"/>
  <c r="H18" i="10" s="1"/>
  <c r="G14" i="10"/>
  <c r="H14" i="10" s="1"/>
  <c r="G10" i="10"/>
  <c r="H10" i="10" s="1"/>
  <c r="F18" i="10"/>
  <c r="F14" i="10"/>
  <c r="F11" i="10"/>
  <c r="F15" i="10"/>
  <c r="F12" i="10"/>
  <c r="G17" i="9"/>
  <c r="H17" i="9" s="1"/>
  <c r="G13" i="9"/>
  <c r="H13" i="9" s="1"/>
  <c r="J13" i="9" s="1"/>
  <c r="G16" i="9"/>
  <c r="H16" i="9" s="1"/>
  <c r="G12" i="9"/>
  <c r="H12" i="9" s="1"/>
  <c r="G15" i="9"/>
  <c r="H15" i="9" s="1"/>
  <c r="G11" i="9"/>
  <c r="H11" i="9" s="1"/>
  <c r="G18" i="9"/>
  <c r="H18" i="9" s="1"/>
  <c r="F15" i="9"/>
  <c r="G14" i="9"/>
  <c r="H14" i="9" s="1"/>
  <c r="F11" i="9"/>
  <c r="G10" i="9"/>
  <c r="H10" i="9" s="1"/>
  <c r="F17" i="9"/>
  <c r="F12" i="9"/>
  <c r="F10" i="9"/>
  <c r="F16" i="9"/>
  <c r="F14" i="9"/>
  <c r="F13" i="9"/>
  <c r="F18" i="9"/>
  <c r="F18" i="5"/>
  <c r="G17" i="5"/>
  <c r="H17" i="5" s="1"/>
  <c r="F14" i="5"/>
  <c r="G13" i="5"/>
  <c r="H13" i="5" s="1"/>
  <c r="F10" i="5"/>
  <c r="F15" i="5"/>
  <c r="G10" i="5"/>
  <c r="G16" i="5"/>
  <c r="H16" i="5" s="1"/>
  <c r="G12" i="5"/>
  <c r="H12" i="5" s="1"/>
  <c r="G14" i="5"/>
  <c r="H14" i="5" s="1"/>
  <c r="F11" i="5"/>
  <c r="G15" i="5"/>
  <c r="H15" i="5" s="1"/>
  <c r="G11" i="5"/>
  <c r="G18" i="5"/>
  <c r="H18" i="5" s="1"/>
  <c r="F16" i="5"/>
  <c r="F13" i="5"/>
  <c r="F17" i="5"/>
  <c r="F12" i="5"/>
  <c r="G18" i="4"/>
  <c r="H18" i="4" s="1"/>
  <c r="G14" i="4"/>
  <c r="H14" i="4" s="1"/>
  <c r="G10" i="4"/>
  <c r="H10" i="4" s="1"/>
  <c r="G17" i="4"/>
  <c r="H17" i="4" s="1"/>
  <c r="G13" i="4"/>
  <c r="H13" i="4" s="1"/>
  <c r="G16" i="4"/>
  <c r="H16" i="4" s="1"/>
  <c r="G12" i="4"/>
  <c r="H12" i="4" s="1"/>
  <c r="F16" i="4"/>
  <c r="G15" i="4"/>
  <c r="H15" i="4" s="1"/>
  <c r="F12" i="4"/>
  <c r="G11" i="4"/>
  <c r="H11" i="4" s="1"/>
  <c r="F10" i="4"/>
  <c r="F15" i="4"/>
  <c r="F14" i="4"/>
  <c r="F13" i="4"/>
  <c r="F18" i="4"/>
  <c r="F17" i="4"/>
  <c r="F11" i="4"/>
  <c r="G18" i="3"/>
  <c r="H18" i="3" s="1"/>
  <c r="G10" i="3"/>
  <c r="G16" i="3"/>
  <c r="H16" i="3" s="1"/>
  <c r="G13" i="3"/>
  <c r="H13" i="3" s="1"/>
  <c r="G14" i="3"/>
  <c r="H14" i="3" s="1"/>
  <c r="J14" i="3" s="1"/>
  <c r="G17" i="3"/>
  <c r="H17" i="3" s="1"/>
  <c r="G15" i="3"/>
  <c r="H15" i="3" s="1"/>
  <c r="F12" i="3"/>
  <c r="F11" i="3"/>
  <c r="F16" i="3"/>
  <c r="F17" i="3"/>
  <c r="F10" i="3"/>
  <c r="F14" i="3"/>
  <c r="F15" i="3"/>
  <c r="E20" i="2"/>
  <c r="G12" i="2" s="1"/>
  <c r="H12" i="2" s="1"/>
  <c r="F9" i="9"/>
  <c r="G9" i="9"/>
  <c r="H9" i="9" s="1"/>
  <c r="G9" i="5"/>
  <c r="F9" i="5"/>
  <c r="F9" i="10"/>
  <c r="G9" i="3"/>
  <c r="F9" i="3"/>
  <c r="G9" i="4"/>
  <c r="F9" i="4"/>
  <c r="F20" i="5"/>
  <c r="G8" i="5"/>
  <c r="I8" i="6" s="1"/>
  <c r="F8" i="5"/>
  <c r="J8" i="9"/>
  <c r="F20" i="10"/>
  <c r="F20" i="4"/>
  <c r="F8" i="4"/>
  <c r="G12" i="1"/>
  <c r="H12" i="1" s="1"/>
  <c r="G15" i="1"/>
  <c r="H15" i="1" s="1"/>
  <c r="F16" i="1"/>
  <c r="G16" i="1"/>
  <c r="H16" i="1" s="1"/>
  <c r="F8" i="1"/>
  <c r="F10" i="1"/>
  <c r="F13" i="1"/>
  <c r="F15" i="1"/>
  <c r="G9" i="1"/>
  <c r="H9" i="1" s="1"/>
  <c r="F17" i="1"/>
  <c r="F9" i="1"/>
  <c r="G13" i="1"/>
  <c r="H13" i="1" s="1"/>
  <c r="F11" i="1"/>
  <c r="F14" i="1"/>
  <c r="G14" i="1"/>
  <c r="H14" i="1" s="1"/>
  <c r="G10" i="1"/>
  <c r="H10" i="1" s="1"/>
  <c r="F18" i="1"/>
  <c r="G11" i="1"/>
  <c r="H11" i="1" s="1"/>
  <c r="F12" i="1"/>
  <c r="G18" i="1"/>
  <c r="H18" i="1" s="1"/>
  <c r="F20" i="9"/>
  <c r="F20" i="1"/>
  <c r="K13" i="10" l="1"/>
  <c r="L13" i="10" s="1"/>
  <c r="K16" i="10"/>
  <c r="L16" i="10" s="1"/>
  <c r="K10" i="10"/>
  <c r="L10" i="10" s="1"/>
  <c r="K11" i="10"/>
  <c r="L11" i="10" s="1"/>
  <c r="K17" i="10"/>
  <c r="L17" i="10" s="1"/>
  <c r="K14" i="10"/>
  <c r="L14" i="10" s="1"/>
  <c r="K15" i="10"/>
  <c r="L15" i="10" s="1"/>
  <c r="J12" i="10"/>
  <c r="K12" i="10"/>
  <c r="L12" i="10" s="1"/>
  <c r="K18" i="10"/>
  <c r="L18" i="10" s="1"/>
  <c r="K9" i="10"/>
  <c r="L9" i="10" s="1"/>
  <c r="L8" i="10"/>
  <c r="F18" i="3"/>
  <c r="F13" i="3"/>
  <c r="G12" i="3"/>
  <c r="H12" i="3" s="1"/>
  <c r="J12" i="3" s="1"/>
  <c r="G11" i="3"/>
  <c r="H11" i="3" s="1"/>
  <c r="H20" i="3" s="1"/>
  <c r="G17" i="1"/>
  <c r="H17" i="1" s="1"/>
  <c r="I12" i="10"/>
  <c r="J12" i="9"/>
  <c r="I18" i="10"/>
  <c r="J18" i="10" s="1"/>
  <c r="J18" i="9"/>
  <c r="I16" i="10"/>
  <c r="J16" i="10" s="1"/>
  <c r="J16" i="9"/>
  <c r="I13" i="10"/>
  <c r="J13" i="10" s="1"/>
  <c r="I10" i="10"/>
  <c r="J10" i="10" s="1"/>
  <c r="J10" i="9"/>
  <c r="I11" i="10"/>
  <c r="J11" i="10" s="1"/>
  <c r="J11" i="9"/>
  <c r="I14" i="10"/>
  <c r="J14" i="10" s="1"/>
  <c r="J14" i="9"/>
  <c r="I15" i="10"/>
  <c r="J15" i="10" s="1"/>
  <c r="J15" i="9"/>
  <c r="I17" i="10"/>
  <c r="J17" i="10" s="1"/>
  <c r="J17" i="9"/>
  <c r="I18" i="6"/>
  <c r="J18" i="5"/>
  <c r="I14" i="6"/>
  <c r="J14" i="5"/>
  <c r="I11" i="6"/>
  <c r="J11" i="5"/>
  <c r="I12" i="6"/>
  <c r="J12" i="5"/>
  <c r="I15" i="6"/>
  <c r="J15" i="5"/>
  <c r="I16" i="6"/>
  <c r="J16" i="5"/>
  <c r="I13" i="6"/>
  <c r="J13" i="5"/>
  <c r="I17" i="6"/>
  <c r="J17" i="5"/>
  <c r="I10" i="6"/>
  <c r="J10" i="5"/>
  <c r="I11" i="5"/>
  <c r="J11" i="4"/>
  <c r="I12" i="5"/>
  <c r="J12" i="4"/>
  <c r="I10" i="5"/>
  <c r="J10" i="4"/>
  <c r="I16" i="5"/>
  <c r="J16" i="4"/>
  <c r="I14" i="5"/>
  <c r="J14" i="4"/>
  <c r="I15" i="5"/>
  <c r="J15" i="4"/>
  <c r="I13" i="5"/>
  <c r="J13" i="4"/>
  <c r="I18" i="5"/>
  <c r="J18" i="4"/>
  <c r="I17" i="5"/>
  <c r="J17" i="4"/>
  <c r="I14" i="4"/>
  <c r="I11" i="4"/>
  <c r="I15" i="4"/>
  <c r="J15" i="3"/>
  <c r="I18" i="4"/>
  <c r="I12" i="4"/>
  <c r="I16" i="4"/>
  <c r="J16" i="3"/>
  <c r="I10" i="4"/>
  <c r="I17" i="4"/>
  <c r="I13" i="4"/>
  <c r="F15" i="2"/>
  <c r="G13" i="2"/>
  <c r="H13" i="2" s="1"/>
  <c r="G11" i="2"/>
  <c r="H11" i="2" s="1"/>
  <c r="I11" i="3" s="1"/>
  <c r="F17" i="2"/>
  <c r="G16" i="2"/>
  <c r="H16" i="2" s="1"/>
  <c r="I16" i="3" s="1"/>
  <c r="F20" i="2"/>
  <c r="H10" i="2"/>
  <c r="F18" i="2"/>
  <c r="F9" i="2"/>
  <c r="F8" i="2"/>
  <c r="F14" i="2"/>
  <c r="F11" i="2"/>
  <c r="G17" i="2"/>
  <c r="H17" i="2" s="1"/>
  <c r="I17" i="3" s="1"/>
  <c r="J17" i="3" s="1"/>
  <c r="G15" i="2"/>
  <c r="H15" i="2" s="1"/>
  <c r="I15" i="3" s="1"/>
  <c r="F16" i="2"/>
  <c r="F13" i="2"/>
  <c r="G18" i="2"/>
  <c r="H18" i="2" s="1"/>
  <c r="F12" i="2"/>
  <c r="G9" i="2"/>
  <c r="H9" i="2" s="1"/>
  <c r="I9" i="3" s="1"/>
  <c r="J9" i="3" s="1"/>
  <c r="F10" i="2"/>
  <c r="G14" i="2"/>
  <c r="H14" i="2" s="1"/>
  <c r="I14" i="3" s="1"/>
  <c r="I12" i="3"/>
  <c r="I9" i="4"/>
  <c r="J9" i="4" s="1"/>
  <c r="I9" i="5"/>
  <c r="I9" i="6"/>
  <c r="J9" i="6" s="1"/>
  <c r="J9" i="5"/>
  <c r="I9" i="10"/>
  <c r="J9" i="10" s="1"/>
  <c r="J9" i="9"/>
  <c r="I8" i="5"/>
  <c r="J8" i="5" s="1"/>
  <c r="I8" i="10"/>
  <c r="J8" i="10" s="1"/>
  <c r="J8" i="4"/>
  <c r="I18" i="1"/>
  <c r="I18" i="2"/>
  <c r="I9" i="1"/>
  <c r="I9" i="2"/>
  <c r="I13" i="1"/>
  <c r="I13" i="2"/>
  <c r="I16" i="2"/>
  <c r="I16" i="1"/>
  <c r="I11" i="1"/>
  <c r="I11" i="2"/>
  <c r="I17" i="1"/>
  <c r="I17" i="2"/>
  <c r="I10" i="1"/>
  <c r="I10" i="2"/>
  <c r="I15" i="2"/>
  <c r="I15" i="1"/>
  <c r="I14" i="2"/>
  <c r="I14" i="1"/>
  <c r="I8" i="1"/>
  <c r="I12" i="2"/>
  <c r="J12" i="2" s="1"/>
  <c r="I12" i="1"/>
  <c r="H20" i="9"/>
  <c r="J20" i="9" s="1"/>
  <c r="H20" i="6"/>
  <c r="J20" i="6" s="1"/>
  <c r="H20" i="5"/>
  <c r="F20" i="3"/>
  <c r="H20" i="10"/>
  <c r="H20" i="1"/>
  <c r="H20" i="4"/>
  <c r="M8" i="10" l="1"/>
  <c r="K20" i="10"/>
  <c r="L20" i="10" s="1"/>
  <c r="J11" i="3"/>
  <c r="J10" i="2"/>
  <c r="J13" i="2"/>
  <c r="J15" i="2"/>
  <c r="I10" i="3"/>
  <c r="J10" i="3" s="1"/>
  <c r="J9" i="2"/>
  <c r="J11" i="2"/>
  <c r="J16" i="2"/>
  <c r="J14" i="2"/>
  <c r="J17" i="2"/>
  <c r="J18" i="2"/>
  <c r="I13" i="3"/>
  <c r="J13" i="3" s="1"/>
  <c r="I18" i="3"/>
  <c r="J18" i="3" s="1"/>
  <c r="I20" i="10"/>
  <c r="J20" i="10" s="1"/>
  <c r="I20" i="8"/>
  <c r="I20" i="7"/>
  <c r="I20" i="6"/>
  <c r="H20" i="8"/>
  <c r="J20" i="8" s="1"/>
  <c r="I20" i="1"/>
  <c r="I20" i="2"/>
  <c r="I20" i="4"/>
  <c r="I20" i="5"/>
  <c r="J20" i="5" s="1"/>
  <c r="J20" i="4"/>
  <c r="M11" i="10" l="1"/>
  <c r="M15" i="10"/>
  <c r="M13" i="10"/>
  <c r="M9" i="10"/>
  <c r="M10" i="10"/>
  <c r="M14" i="10"/>
  <c r="M18" i="10"/>
  <c r="M20" i="10"/>
  <c r="M12" i="10"/>
  <c r="M16" i="10"/>
  <c r="M17" i="10"/>
  <c r="H20" i="2"/>
  <c r="I20" i="3" s="1"/>
  <c r="J20" i="3" s="1"/>
  <c r="J8" i="2"/>
  <c r="I20" i="9"/>
  <c r="J20" i="2" l="1"/>
</calcChain>
</file>

<file path=xl/sharedStrings.xml><?xml version="1.0" encoding="utf-8"?>
<sst xmlns="http://schemas.openxmlformats.org/spreadsheetml/2006/main" count="328" uniqueCount="79">
  <si>
    <t>Fnr</t>
  </si>
  <si>
    <t>Fylkeskommune</t>
  </si>
  <si>
    <t>Skatt jan</t>
  </si>
  <si>
    <t>Innbyggere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</si>
  <si>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</si>
  <si>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</si>
  <si>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</si>
  <si>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</si>
  <si>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</si>
  <si>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</si>
  <si>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</si>
  <si>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</si>
  <si>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</si>
  <si>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</si>
  <si>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</si>
  <si>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</si>
  <si>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</si>
  <si>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</si>
  <si>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</si>
  <si>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</si>
  <si>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</si>
  <si>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</si>
  <si>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</si>
  <si>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</si>
  <si>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</si>
  <si>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</si>
  <si>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</si>
  <si>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</si>
  <si>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</si>
  <si>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</si>
  <si>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</si>
  <si>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</si>
  <si>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</si>
  <si>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</si>
  <si>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</si>
  <si>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</si>
  <si>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</si>
  <si>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</si>
  <si>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</si>
  <si>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</si>
  <si>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</si>
  <si>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Oslo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</si>
  <si>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</si>
  <si>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</si>
  <si>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</si>
  <si>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</si>
  <si>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</si>
  <si>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</si>
  <si>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</si>
  <si>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</si>
  <si>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 - Trööndelage</t>
  </si>
  <si>
    <t>Troms og Finnmark - Romsa ja Finnmárku</t>
  </si>
  <si>
    <t>pr. 1.1.23</t>
  </si>
  <si>
    <t>Beregninger av skatt og inntektsutjevning for fylkeskommunene, januar 2023</t>
  </si>
  <si>
    <t>Skatt jan 2023</t>
  </si>
  <si>
    <t>Beregninger av skatt og inntektsutjevning for fylkeskommunene, januar-februar 2023</t>
  </si>
  <si>
    <t>Skatt jan-feb 2023</t>
  </si>
  <si>
    <t>Beregninger av skatt og inntektsutjevning for fylkeskommunene, januar-mars 2023</t>
  </si>
  <si>
    <t>Skatt jan-mar 2023</t>
  </si>
  <si>
    <t>Beregninger av skatt og inntektsutjevning for fylkeskommunene, januar-april 2023</t>
  </si>
  <si>
    <t>Skatt jan-apr 2023</t>
  </si>
  <si>
    <t>Beregninger av skatt og inntektsutjevning for fylkeskommunene, januar-mai 2023</t>
  </si>
  <si>
    <t>Skatt jan-mai 2023</t>
  </si>
  <si>
    <t>Beregninger av skatt og inntektsutjevning for fylkeskommunene, januar-juli 2023</t>
  </si>
  <si>
    <t>Skatt jan-jul 2023</t>
  </si>
  <si>
    <t>Beregninger av skatt og inntektsutjevning for fylkeskommunene, januar-august 2023</t>
  </si>
  <si>
    <t>Skatt jan-aug 2023</t>
  </si>
  <si>
    <t>Beregninger av skatt og inntektsutjevning for fylkeskommunene, januar-september 2023</t>
  </si>
  <si>
    <t>Skatt jan-sep 2023</t>
  </si>
  <si>
    <t>Beregninger av skatt og inntektsutjevning for fylkeskommunene, januar-november 2023</t>
  </si>
  <si>
    <t>Skatt jan-nov 2023</t>
  </si>
  <si>
    <t>Skatt jan-des 2023</t>
  </si>
  <si>
    <t>Beregninger av skatt og inntektsutjevning for fylkeskommunene, før utjevning, januar-desember 2023</t>
  </si>
  <si>
    <t>Skatt etter inntektutjevning, jan-des 2023</t>
  </si>
  <si>
    <t>i kroner</t>
  </si>
  <si>
    <t>Skatt etter inntektsutjevning for fylkeskommunene, januar-desember 2023</t>
  </si>
  <si>
    <t>skatt</t>
  </si>
  <si>
    <t>[kol. 1 + kol. 6]</t>
  </si>
  <si>
    <t>kr pr. innb.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</si>
</sst>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0000"/>
    <numFmt numFmtId="169" formatCode="_ * #,##0.0_ ;_ * \-#,##0.0_ ;_ * &quot;-&quot;??_ ;_ @_ "/>
    <numFmt numFmtId="170" formatCode="#,##0_ ;\-#,##0\ "/>
  </numFmts>
  <fonts count="10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67955565050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168" fontId="5" fillId="0" borderId="0" xfId="4" applyNumberFormat="1" applyFont="1" applyBorder="1"/>
    <xf numFmtId="0" fontId="5" fillId="0" borderId="0" xfId="4" applyFont="1" applyBorder="1"/>
    <xf numFmtId="169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0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70" fontId="5" fillId="0" borderId="0" xfId="8" applyNumberFormat="1" applyFont="1"/>
    <xf numFmtId="170" fontId="5" fillId="0" borderId="6" xfId="8" applyNumberFormat="1" applyFont="1" applyBorder="1"/>
    <xf numFmtId="170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70" fontId="5" fillId="0" borderId="0" xfId="8" applyNumberFormat="1" applyFont="1" applyFill="1" applyBorder="1"/>
    <xf numFmtId="3" fontId="9" fillId="0" borderId="0" xfId="0" applyNumberFormat="1" applyFont="1"/>
    <xf numFmtId="170" fontId="5" fillId="0" borderId="0" xfId="0" applyNumberFormat="1" applyFont="1"/>
    <xf numFmtId="0" fontId="5" fillId="0" borderId="9" xfId="0" applyFont="1" applyBorder="1"/>
    <xf numFmtId="3" fontId="5" fillId="0" borderId="9" xfId="0" applyNumberFormat="1" applyFont="1" applyBorder="1" applyAlignment="1">
      <alignment horizontal="right"/>
    </xf>
    <xf numFmtId="3" fontId="5" fillId="0" borderId="13" xfId="8" applyNumberFormat="1" applyFont="1" applyBorder="1" applyAlignment="1">
      <alignment horizontal="right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8" borderId="12" xfId="4" applyFont="1" applyFill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/>
    <xf numFmtId="3" fontId="5" fillId="0" borderId="10" xfId="0" applyNumberFormat="1" applyFont="1" applyBorder="1"/>
    <xf numFmtId="167" fontId="5" fillId="0" borderId="9" xfId="0" applyNumberFormat="1" applyFont="1" applyBorder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10">
    <cellStyle name="Komma" xfId="8" builtinId="3"/>
    <cellStyle name="K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innutj" xfId="4" xr:uid="{00000000-0005-0000-0000-000005000000}"/>
    <cellStyle name="Normal_TABELL1" xfId="5" xr:uid="{00000000-0005-0000-0000-000006000000}"/>
    <cellStyle name="Prosent" xfId="6" builtinId="5"/>
    <cellStyle name="Prosent 2" xfId="7" xr:uid="{00000000-0005-0000-0000-000008000000}"/>
    <cellStyle name="Tusenskille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selection activeCell="I22" sqref="I22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9" width="12.85546875" style="3" customWidth="1"/>
    <col min="10" max="10" width="11.42578125" style="3" customWidth="1"/>
    <col min="11" max="11" width="15.42578125" style="3" customWidth="1"/>
    <col min="12" max="12" width="11.42578125" style="3" customWidth="1"/>
    <col min="13" max="13" width="11.28515625" style="3" customWidth="1"/>
    <col min="14" max="221" width="11.42578125" style="3" customWidth="1"/>
    <col min="222" max="222" width="3.42578125" style="3" customWidth="1"/>
    <col min="223" max="16384" width="20.140625" style="3"/>
  </cols>
  <sheetData>
    <row r="1" spans="1:13" ht="26.25" customHeight="1" x14ac:dyDescent="0.25">
      <c r="A1" s="1"/>
      <c r="B1" s="2"/>
      <c r="C1" s="56" t="s">
        <v>72</v>
      </c>
      <c r="D1" s="57"/>
      <c r="E1" s="57"/>
      <c r="F1" s="57"/>
      <c r="G1" s="57"/>
      <c r="H1" s="58"/>
      <c r="I1" s="25"/>
      <c r="J1" s="26"/>
      <c r="K1" s="64" t="s">
        <v>75</v>
      </c>
      <c r="L1" s="65"/>
      <c r="M1" s="66"/>
    </row>
    <row r="2" spans="1:13" x14ac:dyDescent="0.2">
      <c r="A2" s="59" t="s">
        <v>0</v>
      </c>
      <c r="B2" s="59" t="s">
        <v>1</v>
      </c>
      <c r="C2" s="4" t="s">
        <v>36</v>
      </c>
      <c r="D2" s="4" t="s">
        <v>3</v>
      </c>
      <c r="E2" s="62" t="s">
        <v>71</v>
      </c>
      <c r="F2" s="63"/>
      <c r="G2" s="32" t="s">
        <v>18</v>
      </c>
      <c r="H2" s="33"/>
      <c r="I2" s="27"/>
      <c r="J2" s="28"/>
      <c r="K2" s="67" t="s">
        <v>73</v>
      </c>
      <c r="L2" s="68"/>
      <c r="M2" s="69"/>
    </row>
    <row r="3" spans="1:13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29"/>
      <c r="J3" s="30"/>
      <c r="K3" s="49" t="s">
        <v>76</v>
      </c>
      <c r="L3" s="49" t="s">
        <v>76</v>
      </c>
      <c r="M3" s="49" t="s">
        <v>20</v>
      </c>
    </row>
    <row r="4" spans="1:13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  <c r="K4" s="49" t="s">
        <v>74</v>
      </c>
      <c r="L4" s="49" t="s">
        <v>78</v>
      </c>
      <c r="M4" s="49" t="s">
        <v>4</v>
      </c>
    </row>
    <row r="5" spans="1:13" x14ac:dyDescent="0.2">
      <c r="A5" s="61"/>
      <c r="B5" s="61"/>
      <c r="C5" s="6"/>
      <c r="D5" s="6"/>
      <c r="E5" s="7"/>
      <c r="F5" s="7" t="s">
        <v>5</v>
      </c>
      <c r="G5" s="7" t="s">
        <v>37</v>
      </c>
      <c r="H5" s="7" t="s">
        <v>37</v>
      </c>
      <c r="I5" s="29" t="s">
        <v>33</v>
      </c>
      <c r="J5" s="30" t="s">
        <v>38</v>
      </c>
      <c r="K5" s="50" t="s">
        <v>77</v>
      </c>
      <c r="L5" s="50"/>
      <c r="M5" s="50" t="s">
        <v>5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  <c r="K6" s="51">
        <v>9</v>
      </c>
      <c r="L6" s="51">
        <v>10</v>
      </c>
      <c r="M6" s="51">
        <v>11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  <c r="J7" s="46"/>
      <c r="K7" s="52"/>
      <c r="L7" s="53"/>
      <c r="M7" s="46"/>
    </row>
    <row r="8" spans="1:13" x14ac:dyDescent="0.2">
      <c r="A8" s="11">
        <v>3</v>
      </c>
      <c r="B8" s="12" t="s">
        <v>41</v>
      </c>
      <c r="C8" s="13">
        <v>7200783831</v>
      </c>
      <c r="D8" s="44">
        <v>709037</v>
      </c>
      <c r="E8" s="34">
        <f>IF(ISNUMBER(C8),C8/D8,"")</f>
        <v>10155.723651939179</v>
      </c>
      <c r="F8" s="15">
        <f>IF(ISNUMBER(D8),E8/E$20,"")</f>
        <v>1.3370780589032818</v>
      </c>
      <c r="G8" s="34">
        <f>IF(ISNUMBER(D8),($E$20-E8)*0.875,"")</f>
        <v>-2240.2302120576887</v>
      </c>
      <c r="H8" s="34">
        <f>IF(ISNUMBER(C8),G8*D8,"")</f>
        <v>-1588406108.8667474</v>
      </c>
      <c r="I8" s="38">
        <f>'jan-nov'!H8</f>
        <v>-1481143948.2617989</v>
      </c>
      <c r="J8" s="47">
        <f>IF(ISNUMBER(C8),H8-I8,"")</f>
        <v>-107262160.60494852</v>
      </c>
      <c r="K8" s="54">
        <f>C8+H8</f>
        <v>5612377722.1332531</v>
      </c>
      <c r="L8" s="36">
        <f>K8/D8</f>
        <v>7915.4934398814912</v>
      </c>
      <c r="M8" s="55">
        <f>L8/$L$20</f>
        <v>1.0421347573629101</v>
      </c>
    </row>
    <row r="9" spans="1:13" x14ac:dyDescent="0.2">
      <c r="A9" s="11">
        <v>11</v>
      </c>
      <c r="B9" s="12" t="s">
        <v>42</v>
      </c>
      <c r="C9" s="13">
        <v>4007102421</v>
      </c>
      <c r="D9" s="44">
        <v>492350</v>
      </c>
      <c r="E9" s="34">
        <f t="shared" ref="E9:E18" si="0">IF(ISNUMBER(C9),C9/D9,"")</f>
        <v>8138.7273707728245</v>
      </c>
      <c r="F9" s="15">
        <f t="shared" ref="F9:F18" si="1">IF(ISNUMBER(C9),E9/E$20,"")</f>
        <v>1.0715251977911058</v>
      </c>
      <c r="G9" s="34">
        <f>IF(ISNUMBER(C9),($E$20-E9)*0.875,"")</f>
        <v>-475.35846603712832</v>
      </c>
      <c r="H9" s="34">
        <f t="shared" ref="H9:H17" si="2">IF(ISNUMBER(C9),G9*D9,"")</f>
        <v>-234042740.75338012</v>
      </c>
      <c r="I9" s="38">
        <f>'jan-nov'!H9</f>
        <v>-239236192.93189079</v>
      </c>
      <c r="J9" s="47">
        <f>IF(ISNUMBER(C9),H9-I9,"")</f>
        <v>5193452.1785106659</v>
      </c>
      <c r="K9" s="54">
        <f t="shared" ref="K9:K18" si="3">C9+H9</f>
        <v>3773059680.2466197</v>
      </c>
      <c r="L9" s="36">
        <f t="shared" ref="L9:L20" si="4">K9/D9</f>
        <v>7663.3689047356957</v>
      </c>
      <c r="M9" s="55">
        <f t="shared" ref="M9:M20" si="5">L9/$L$20</f>
        <v>1.008940649723888</v>
      </c>
    </row>
    <row r="10" spans="1:13" x14ac:dyDescent="0.2">
      <c r="A10" s="11">
        <v>15</v>
      </c>
      <c r="B10" s="16" t="s">
        <v>43</v>
      </c>
      <c r="C10" s="13">
        <v>1830087550</v>
      </c>
      <c r="D10" s="44">
        <v>268365</v>
      </c>
      <c r="E10" s="34">
        <f t="shared" si="0"/>
        <v>6819.3972760978522</v>
      </c>
      <c r="F10" s="15">
        <f t="shared" si="1"/>
        <v>0.89782538254417743</v>
      </c>
      <c r="G10" s="34">
        <f t="shared" ref="G10:G18" si="6">IF(ISNUMBER(C10),($E$20-E10)*0.875,"")</f>
        <v>679.05536680347245</v>
      </c>
      <c r="H10" s="34">
        <f t="shared" si="2"/>
        <v>182234693.51221389</v>
      </c>
      <c r="I10" s="38">
        <f>'jan-nov'!H10</f>
        <v>171179592.46385062</v>
      </c>
      <c r="J10" s="47">
        <f t="shared" ref="J10:J18" si="7">IF(ISNUMBER(C10),H10-I10,"")</f>
        <v>11055101.048363268</v>
      </c>
      <c r="K10" s="54">
        <f t="shared" si="3"/>
        <v>2012322243.5122139</v>
      </c>
      <c r="L10" s="36">
        <f t="shared" si="4"/>
        <v>7498.4526429013249</v>
      </c>
      <c r="M10" s="55">
        <f t="shared" si="5"/>
        <v>0.987228172818022</v>
      </c>
    </row>
    <row r="11" spans="1:13" x14ac:dyDescent="0.2">
      <c r="A11" s="11">
        <v>18</v>
      </c>
      <c r="B11" s="16" t="s">
        <v>44</v>
      </c>
      <c r="C11" s="13">
        <v>1615964065</v>
      </c>
      <c r="D11" s="44">
        <v>241084</v>
      </c>
      <c r="E11" s="34">
        <f t="shared" si="0"/>
        <v>6702.9087994226074</v>
      </c>
      <c r="F11" s="15">
        <f t="shared" si="1"/>
        <v>0.88248879092199439</v>
      </c>
      <c r="G11" s="34">
        <f t="shared" si="6"/>
        <v>780.98278389431164</v>
      </c>
      <c r="H11" s="34">
        <f t="shared" si="2"/>
        <v>188282453.47237623</v>
      </c>
      <c r="I11" s="38">
        <f>'jan-nov'!H11</f>
        <v>175036020.63939628</v>
      </c>
      <c r="J11" s="47">
        <f t="shared" si="7"/>
        <v>13246432.832979947</v>
      </c>
      <c r="K11" s="54">
        <f t="shared" si="3"/>
        <v>1804246518.4723763</v>
      </c>
      <c r="L11" s="36">
        <f t="shared" si="4"/>
        <v>7483.8915833169203</v>
      </c>
      <c r="M11" s="55">
        <f t="shared" si="5"/>
        <v>0.98531109886524926</v>
      </c>
    </row>
    <row r="12" spans="1:13" x14ac:dyDescent="0.2">
      <c r="A12" s="11">
        <v>30</v>
      </c>
      <c r="B12" s="16" t="s">
        <v>45</v>
      </c>
      <c r="C12" s="13">
        <v>10033700476</v>
      </c>
      <c r="D12" s="44">
        <v>1292241</v>
      </c>
      <c r="E12" s="34">
        <f t="shared" si="0"/>
        <v>7764.5736948448466</v>
      </c>
      <c r="F12" s="15">
        <f t="shared" si="1"/>
        <v>1.0222650280693957</v>
      </c>
      <c r="G12" s="34">
        <f t="shared" si="6"/>
        <v>-147.97399960014764</v>
      </c>
      <c r="H12" s="34">
        <f t="shared" si="2"/>
        <v>-191218069.21729439</v>
      </c>
      <c r="I12" s="38">
        <f>'jan-nov'!H12</f>
        <v>-189898589.14997935</v>
      </c>
      <c r="J12" s="47">
        <f t="shared" si="7"/>
        <v>-1319480.067315042</v>
      </c>
      <c r="K12" s="54">
        <f t="shared" si="3"/>
        <v>9842482406.7827053</v>
      </c>
      <c r="L12" s="36">
        <f t="shared" si="4"/>
        <v>7616.5996952446994</v>
      </c>
      <c r="M12" s="55">
        <f t="shared" si="5"/>
        <v>1.0027831285086743</v>
      </c>
    </row>
    <row r="13" spans="1:13" x14ac:dyDescent="0.2">
      <c r="A13" s="11">
        <v>34</v>
      </c>
      <c r="B13" s="16" t="s">
        <v>46</v>
      </c>
      <c r="C13" s="13">
        <v>2313848464</v>
      </c>
      <c r="D13" s="44">
        <v>373628</v>
      </c>
      <c r="E13" s="34">
        <f t="shared" si="0"/>
        <v>6192.9204021111909</v>
      </c>
      <c r="F13" s="15">
        <f t="shared" si="1"/>
        <v>0.81534494970393012</v>
      </c>
      <c r="G13" s="34">
        <f t="shared" si="6"/>
        <v>1227.2226315418011</v>
      </c>
      <c r="H13" s="34">
        <f t="shared" si="2"/>
        <v>458524737.37770003</v>
      </c>
      <c r="I13" s="38">
        <f>'jan-nov'!H13</f>
        <v>445522138.9415884</v>
      </c>
      <c r="J13" s="47">
        <f t="shared" si="7"/>
        <v>13002598.436111629</v>
      </c>
      <c r="K13" s="54">
        <f t="shared" si="3"/>
        <v>2772373201.3776999</v>
      </c>
      <c r="L13" s="36">
        <f t="shared" si="4"/>
        <v>7420.1430336529911</v>
      </c>
      <c r="M13" s="55">
        <f t="shared" si="5"/>
        <v>0.97691811871299095</v>
      </c>
    </row>
    <row r="14" spans="1:13" x14ac:dyDescent="0.2">
      <c r="A14" s="11">
        <v>38</v>
      </c>
      <c r="B14" s="16" t="s">
        <v>47</v>
      </c>
      <c r="C14" s="13">
        <v>2954676841</v>
      </c>
      <c r="D14" s="44">
        <v>429101</v>
      </c>
      <c r="E14" s="34">
        <f t="shared" si="0"/>
        <v>6885.7374860464088</v>
      </c>
      <c r="F14" s="15">
        <f t="shared" si="1"/>
        <v>0.90655957443293711</v>
      </c>
      <c r="G14" s="34">
        <f t="shared" si="6"/>
        <v>621.00768309848547</v>
      </c>
      <c r="H14" s="34">
        <f t="shared" si="2"/>
        <v>266475017.8252432</v>
      </c>
      <c r="I14" s="38">
        <f>'jan-nov'!H14</f>
        <v>257321020.00508314</v>
      </c>
      <c r="J14" s="47">
        <f t="shared" si="7"/>
        <v>9153997.8201600611</v>
      </c>
      <c r="K14" s="54">
        <f t="shared" si="3"/>
        <v>3221151858.825243</v>
      </c>
      <c r="L14" s="36">
        <f t="shared" si="4"/>
        <v>7506.7451691448932</v>
      </c>
      <c r="M14" s="55">
        <f t="shared" si="5"/>
        <v>0.98831994680411672</v>
      </c>
    </row>
    <row r="15" spans="1:13" x14ac:dyDescent="0.2">
      <c r="A15" s="11">
        <v>42</v>
      </c>
      <c r="B15" s="16" t="s">
        <v>48</v>
      </c>
      <c r="C15" s="13">
        <v>2005341309</v>
      </c>
      <c r="D15" s="44">
        <v>316051</v>
      </c>
      <c r="E15" s="34">
        <f t="shared" si="0"/>
        <v>6344.9927669901381</v>
      </c>
      <c r="F15" s="15">
        <f t="shared" si="1"/>
        <v>0.83536643014332246</v>
      </c>
      <c r="G15" s="34">
        <f t="shared" si="6"/>
        <v>1094.1593122727222</v>
      </c>
      <c r="H15" s="34">
        <f t="shared" si="2"/>
        <v>345810144.80310613</v>
      </c>
      <c r="I15" s="38">
        <f>'jan-nov'!H15</f>
        <v>331578845.43609059</v>
      </c>
      <c r="J15" s="47">
        <f t="shared" si="7"/>
        <v>14231299.367015541</v>
      </c>
      <c r="K15" s="54">
        <f t="shared" si="3"/>
        <v>2351151453.8031063</v>
      </c>
      <c r="L15" s="36">
        <f t="shared" si="4"/>
        <v>7439.1520792628608</v>
      </c>
      <c r="M15" s="55">
        <f t="shared" si="5"/>
        <v>0.97942080376791507</v>
      </c>
    </row>
    <row r="16" spans="1:13" x14ac:dyDescent="0.2">
      <c r="A16" s="11">
        <v>46</v>
      </c>
      <c r="B16" s="16" t="s">
        <v>49</v>
      </c>
      <c r="C16" s="13">
        <v>4793057788</v>
      </c>
      <c r="D16" s="44">
        <v>646205</v>
      </c>
      <c r="E16" s="34">
        <f t="shared" si="0"/>
        <v>7417.24033085476</v>
      </c>
      <c r="F16" s="15">
        <f t="shared" si="1"/>
        <v>0.97653595587004194</v>
      </c>
      <c r="G16" s="34">
        <f t="shared" si="6"/>
        <v>155.94269389117812</v>
      </c>
      <c r="H16" s="34">
        <f t="shared" si="2"/>
        <v>100770948.50594875</v>
      </c>
      <c r="I16" s="38">
        <f>'jan-nov'!H16</f>
        <v>85004285.93643482</v>
      </c>
      <c r="J16" s="47">
        <f t="shared" si="7"/>
        <v>15766662.569513932</v>
      </c>
      <c r="K16" s="54">
        <f t="shared" si="3"/>
        <v>4893828736.505949</v>
      </c>
      <c r="L16" s="36">
        <f t="shared" si="4"/>
        <v>7573.1830247459384</v>
      </c>
      <c r="M16" s="55">
        <f t="shared" si="5"/>
        <v>0.99706699448375502</v>
      </c>
    </row>
    <row r="17" spans="1:13" x14ac:dyDescent="0.2">
      <c r="A17" s="11">
        <v>50</v>
      </c>
      <c r="B17" s="16" t="s">
        <v>50</v>
      </c>
      <c r="C17" s="13">
        <v>3294299177</v>
      </c>
      <c r="D17" s="44">
        <v>478470</v>
      </c>
      <c r="E17" s="34">
        <f t="shared" si="0"/>
        <v>6885.0694442702779</v>
      </c>
      <c r="F17" s="15">
        <f t="shared" si="1"/>
        <v>0.90647162166542317</v>
      </c>
      <c r="G17" s="34">
        <f t="shared" si="6"/>
        <v>621.59221965259997</v>
      </c>
      <c r="H17" s="34">
        <f t="shared" si="2"/>
        <v>297413229.33717948</v>
      </c>
      <c r="I17" s="38">
        <f>'jan-nov'!H17</f>
        <v>285679434.51107591</v>
      </c>
      <c r="J17" s="47">
        <f t="shared" si="7"/>
        <v>11733794.826103568</v>
      </c>
      <c r="K17" s="54">
        <f t="shared" si="3"/>
        <v>3591712406.3371797</v>
      </c>
      <c r="L17" s="36">
        <f t="shared" si="4"/>
        <v>7506.6616639228787</v>
      </c>
      <c r="M17" s="55">
        <f t="shared" si="5"/>
        <v>0.98830895270817776</v>
      </c>
    </row>
    <row r="18" spans="1:13" x14ac:dyDescent="0.2">
      <c r="A18" s="11">
        <v>54</v>
      </c>
      <c r="B18" s="16" t="s">
        <v>51</v>
      </c>
      <c r="C18" s="13">
        <v>1642499523</v>
      </c>
      <c r="D18" s="44">
        <v>242452</v>
      </c>
      <c r="E18" s="34">
        <f t="shared" si="0"/>
        <v>6774.5348481348883</v>
      </c>
      <c r="F18" s="15">
        <f t="shared" si="1"/>
        <v>0.89191890358174974</v>
      </c>
      <c r="G18" s="34">
        <f t="shared" si="6"/>
        <v>718.30999127106588</v>
      </c>
      <c r="H18" s="34">
        <f>IF(ISNUMBER(C18),G18*D18,"")</f>
        <v>174155694.00365245</v>
      </c>
      <c r="I18" s="38">
        <f>'jan-nov'!H18</f>
        <v>158957392.4101471</v>
      </c>
      <c r="J18" s="47">
        <f t="shared" si="7"/>
        <v>15198301.593505353</v>
      </c>
      <c r="K18" s="54">
        <f t="shared" si="3"/>
        <v>1816655217.0036526</v>
      </c>
      <c r="L18" s="36">
        <f t="shared" si="4"/>
        <v>7492.8448394059551</v>
      </c>
      <c r="M18" s="55">
        <f t="shared" si="5"/>
        <v>0.98648986294771857</v>
      </c>
    </row>
    <row r="19" spans="1:13" x14ac:dyDescent="0.2">
      <c r="A19" s="17"/>
      <c r="B19" s="18"/>
      <c r="C19" s="34"/>
      <c r="D19" s="34"/>
      <c r="E19" s="34"/>
      <c r="F19" s="37"/>
      <c r="G19" s="34"/>
      <c r="H19" s="34"/>
      <c r="I19" s="38"/>
      <c r="J19" s="47"/>
      <c r="K19" s="52"/>
      <c r="L19" s="53"/>
      <c r="M19" s="46"/>
    </row>
    <row r="20" spans="1:13" ht="13.5" thickBot="1" x14ac:dyDescent="0.25">
      <c r="A20" s="20"/>
      <c r="B20" s="20" t="s">
        <v>7</v>
      </c>
      <c r="C20" s="31">
        <f>IF(ISNUMBER(C18),SUM(C8:C18),"")</f>
        <v>41691361445</v>
      </c>
      <c r="D20" s="35">
        <f>IF(ISNUMBER(D18),SUM(D8:D18),"")</f>
        <v>5488984</v>
      </c>
      <c r="E20" s="35">
        <f>IF(ISNUMBER(C20),C20/D20,"")</f>
        <v>7595.4605524446779</v>
      </c>
      <c r="F20" s="22">
        <f>IF(ISNUMBER(E20),E20/E$20,"")</f>
        <v>1</v>
      </c>
      <c r="G20" s="35"/>
      <c r="H20" s="35">
        <f>IF(ISNUMBER(H18),SUM(H8:H18),"")</f>
        <v>-1.4901161193847656E-6</v>
      </c>
      <c r="I20" s="21">
        <f>'jan-nov'!H20</f>
        <v>-2.1159648895263672E-6</v>
      </c>
      <c r="J20" s="48">
        <f>IF(ISNUMBER(C20),H20-I20,"")</f>
        <v>6.2584877014160156E-7</v>
      </c>
      <c r="K20" s="31">
        <f>SUM(K8:K18)</f>
        <v>41691361445.000008</v>
      </c>
      <c r="L20" s="35">
        <f t="shared" si="4"/>
        <v>7595.4605524446797</v>
      </c>
      <c r="M20" s="22">
        <f t="shared" si="5"/>
        <v>1</v>
      </c>
    </row>
    <row r="21" spans="1:13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3" x14ac:dyDescent="0.2">
      <c r="F26" s="23"/>
    </row>
  </sheetData>
  <mergeCells count="6">
    <mergeCell ref="C1:H1"/>
    <mergeCell ref="A2:A5"/>
    <mergeCell ref="B2:B5"/>
    <mergeCell ref="E2:F2"/>
    <mergeCell ref="K1:M1"/>
    <mergeCell ref="K2:M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6"/>
  <sheetViews>
    <sheetView workbookViewId="0">
      <selection activeCell="D8" sqref="D8:D20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1" ht="26.25" customHeight="1" x14ac:dyDescent="0.25">
      <c r="A1" s="1"/>
      <c r="B1" s="2"/>
      <c r="C1" s="56" t="s">
        <v>53</v>
      </c>
      <c r="D1" s="57"/>
      <c r="E1" s="57"/>
      <c r="F1" s="57"/>
      <c r="G1" s="57"/>
      <c r="H1" s="58"/>
      <c r="I1" s="42"/>
    </row>
    <row r="2" spans="1:11" x14ac:dyDescent="0.2">
      <c r="A2" s="59" t="s">
        <v>0</v>
      </c>
      <c r="B2" s="59" t="s">
        <v>1</v>
      </c>
      <c r="C2" s="4" t="s">
        <v>2</v>
      </c>
      <c r="D2" s="4" t="s">
        <v>3</v>
      </c>
      <c r="E2" s="62" t="s">
        <v>54</v>
      </c>
      <c r="F2" s="63"/>
      <c r="G2" s="32" t="s">
        <v>18</v>
      </c>
      <c r="H2" s="33"/>
      <c r="I2" s="27"/>
    </row>
    <row r="3" spans="1:11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30"/>
    </row>
    <row r="4" spans="1:11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30" t="s">
        <v>39</v>
      </c>
    </row>
    <row r="5" spans="1:11" x14ac:dyDescent="0.2">
      <c r="A5" s="61"/>
      <c r="B5" s="61"/>
      <c r="C5" s="6"/>
      <c r="D5" s="6"/>
      <c r="E5" s="7"/>
      <c r="F5" s="7" t="s">
        <v>5</v>
      </c>
      <c r="G5" s="7" t="s">
        <v>6</v>
      </c>
      <c r="H5" s="7" t="s">
        <v>6</v>
      </c>
      <c r="I5" s="39" t="s">
        <v>6</v>
      </c>
    </row>
    <row r="6" spans="1:11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</row>
    <row r="7" spans="1:11" x14ac:dyDescent="0.2">
      <c r="A7" s="8"/>
      <c r="B7" s="9"/>
      <c r="C7" s="10"/>
      <c r="D7" s="10"/>
      <c r="E7" s="10"/>
      <c r="F7" s="10"/>
      <c r="G7" s="10"/>
      <c r="H7" s="10"/>
    </row>
    <row r="8" spans="1:11" x14ac:dyDescent="0.2">
      <c r="A8" s="11">
        <v>3</v>
      </c>
      <c r="B8" s="12" t="s">
        <v>41</v>
      </c>
      <c r="C8" s="13">
        <v>805824627</v>
      </c>
      <c r="D8" s="36">
        <v>709037</v>
      </c>
      <c r="E8" s="34">
        <f>IF(ISNUMBER(C8),C8/D8,"")</f>
        <v>1136.5057493473541</v>
      </c>
      <c r="F8" s="15">
        <f>IF(ISNUMBER(C8),E8/E$20,"")</f>
        <v>1.24921638948743</v>
      </c>
      <c r="G8" s="34">
        <f>IF(ISNUMBER(C8),($E$20-E8)*0.875,"")</f>
        <v>-198.38946969806847</v>
      </c>
      <c r="H8" s="34">
        <f>IF(ISNUMBER(C8),G8*D8,"")</f>
        <v>-140665474.42630938</v>
      </c>
      <c r="I8" s="38">
        <f>jan!H8</f>
        <v>-140665474.42630938</v>
      </c>
      <c r="J8" s="24"/>
      <c r="K8" s="14"/>
    </row>
    <row r="9" spans="1:11" x14ac:dyDescent="0.2">
      <c r="A9" s="11">
        <v>11</v>
      </c>
      <c r="B9" s="12" t="s">
        <v>42</v>
      </c>
      <c r="C9" s="13">
        <v>469067891</v>
      </c>
      <c r="D9" s="36">
        <v>492350</v>
      </c>
      <c r="E9" s="34">
        <f>IF(ISNUMBER(C9),C9/D9,"")</f>
        <v>952.71227988219766</v>
      </c>
      <c r="F9" s="15">
        <f t="shared" ref="F9:F18" si="0">IF(ISNUMBER(C9),E9/E$20,"")</f>
        <v>1.0471955774779185</v>
      </c>
      <c r="G9" s="34">
        <f t="shared" ref="G9:G18" si="1">IF(ISNUMBER(C9),($E$20-E9)*0.875,"")</f>
        <v>-37.57018391605655</v>
      </c>
      <c r="H9" s="34">
        <f t="shared" ref="H9:H18" si="2">IF(ISNUMBER(C9),G9*D9,"")</f>
        <v>-18497680.051070441</v>
      </c>
      <c r="I9" s="38">
        <f>jan!H9</f>
        <v>-18497680.051070441</v>
      </c>
      <c r="J9" s="24"/>
      <c r="K9" s="14"/>
    </row>
    <row r="10" spans="1:11" x14ac:dyDescent="0.2">
      <c r="A10" s="11">
        <v>15</v>
      </c>
      <c r="B10" s="16" t="s">
        <v>43</v>
      </c>
      <c r="C10" s="13">
        <v>233568815</v>
      </c>
      <c r="D10" s="36">
        <v>268365</v>
      </c>
      <c r="E10" s="34">
        <f t="shared" ref="E10:E18" si="3">IF(ISNUMBER(C10),C10/D10,"")</f>
        <v>870.34007787900805</v>
      </c>
      <c r="F10" s="15">
        <f>IF(ISNUMBER(C10),E10/E$20,"")</f>
        <v>0.95665428031365396</v>
      </c>
      <c r="G10" s="34">
        <f t="shared" si="1"/>
        <v>34.505492836734362</v>
      </c>
      <c r="H10" s="34">
        <f t="shared" si="2"/>
        <v>9260066.5851302166</v>
      </c>
      <c r="I10" s="38">
        <f>jan!H10</f>
        <v>9260066.5851302166</v>
      </c>
      <c r="J10" s="24"/>
      <c r="K10" s="14"/>
    </row>
    <row r="11" spans="1:11" x14ac:dyDescent="0.2">
      <c r="A11" s="11">
        <v>18</v>
      </c>
      <c r="B11" s="16" t="s">
        <v>44</v>
      </c>
      <c r="C11" s="13">
        <v>203059408</v>
      </c>
      <c r="D11" s="36">
        <v>241084</v>
      </c>
      <c r="E11" s="34">
        <f t="shared" si="3"/>
        <v>842.27658409517016</v>
      </c>
      <c r="F11" s="15">
        <f t="shared" si="0"/>
        <v>0.92580764676060701</v>
      </c>
      <c r="G11" s="34">
        <f t="shared" si="1"/>
        <v>59.061049897592511</v>
      </c>
      <c r="H11" s="34">
        <f t="shared" si="2"/>
        <v>14238674.153511193</v>
      </c>
      <c r="I11" s="38">
        <f>jan!H11</f>
        <v>14238674.153511193</v>
      </c>
      <c r="J11" s="24"/>
      <c r="K11" s="14"/>
    </row>
    <row r="12" spans="1:11" x14ac:dyDescent="0.2">
      <c r="A12" s="11">
        <v>30</v>
      </c>
      <c r="B12" s="16" t="s">
        <v>45</v>
      </c>
      <c r="C12" s="13">
        <v>1183909722</v>
      </c>
      <c r="D12" s="36">
        <v>1292241</v>
      </c>
      <c r="E12" s="34">
        <f t="shared" si="3"/>
        <v>916.1678990219317</v>
      </c>
      <c r="F12" s="15">
        <f>IF(ISNUMBER(C12),E12/E$20,"")</f>
        <v>1.0070269821667808</v>
      </c>
      <c r="G12" s="34">
        <f t="shared" si="1"/>
        <v>-5.5938506633238347</v>
      </c>
      <c r="H12" s="34">
        <f t="shared" si="2"/>
        <v>-7228603.1750242552</v>
      </c>
      <c r="I12" s="38">
        <f>jan!H12</f>
        <v>-7228603.1750242552</v>
      </c>
      <c r="J12" s="24"/>
      <c r="K12" s="14"/>
    </row>
    <row r="13" spans="1:11" x14ac:dyDescent="0.2">
      <c r="A13" s="11">
        <v>34</v>
      </c>
      <c r="B13" s="16" t="s">
        <v>46</v>
      </c>
      <c r="C13" s="13">
        <v>277884729</v>
      </c>
      <c r="D13" s="36">
        <v>373628</v>
      </c>
      <c r="E13" s="34">
        <f t="shared" si="3"/>
        <v>743.74706660100424</v>
      </c>
      <c r="F13" s="15">
        <f t="shared" si="0"/>
        <v>0.81750666528938898</v>
      </c>
      <c r="G13" s="34">
        <f t="shared" si="1"/>
        <v>145.2743777049877</v>
      </c>
      <c r="H13" s="34">
        <f t="shared" si="2"/>
        <v>54278575.193159141</v>
      </c>
      <c r="I13" s="38">
        <f>jan!H13</f>
        <v>54278575.193159141</v>
      </c>
      <c r="J13" s="24"/>
      <c r="K13" s="14"/>
    </row>
    <row r="14" spans="1:11" x14ac:dyDescent="0.2">
      <c r="A14" s="11">
        <v>38</v>
      </c>
      <c r="B14" s="16" t="s">
        <v>47</v>
      </c>
      <c r="C14" s="13">
        <v>341588840</v>
      </c>
      <c r="D14" s="36">
        <v>429101</v>
      </c>
      <c r="E14" s="34">
        <f t="shared" si="3"/>
        <v>796.05696560949525</v>
      </c>
      <c r="F14" s="15">
        <f t="shared" si="0"/>
        <v>0.87500429186221085</v>
      </c>
      <c r="G14" s="34">
        <f t="shared" si="1"/>
        <v>99.503216072558061</v>
      </c>
      <c r="H14" s="34">
        <f t="shared" si="2"/>
        <v>42696929.51995074</v>
      </c>
      <c r="I14" s="38">
        <f>jan!H14</f>
        <v>42696929.51995074</v>
      </c>
      <c r="J14" s="24"/>
      <c r="K14" s="14"/>
    </row>
    <row r="15" spans="1:11" x14ac:dyDescent="0.2">
      <c r="A15" s="11">
        <v>42</v>
      </c>
      <c r="B15" s="16" t="s">
        <v>48</v>
      </c>
      <c r="C15" s="13">
        <v>240509655</v>
      </c>
      <c r="D15" s="36">
        <v>316051</v>
      </c>
      <c r="E15" s="34">
        <f t="shared" si="3"/>
        <v>760.98368617723088</v>
      </c>
      <c r="F15" s="15">
        <f t="shared" si="0"/>
        <v>0.83645269146334122</v>
      </c>
      <c r="G15" s="34">
        <f t="shared" si="1"/>
        <v>130.1923355757894</v>
      </c>
      <c r="H15" s="34">
        <f t="shared" si="2"/>
        <v>41147417.851063818</v>
      </c>
      <c r="I15" s="38">
        <f>jan!H15</f>
        <v>41147417.851063818</v>
      </c>
      <c r="J15" s="24"/>
      <c r="K15" s="14"/>
    </row>
    <row r="16" spans="1:11" x14ac:dyDescent="0.2">
      <c r="A16" s="11">
        <v>46</v>
      </c>
      <c r="B16" s="16" t="s">
        <v>49</v>
      </c>
      <c r="C16" s="13">
        <v>591936560</v>
      </c>
      <c r="D16" s="36">
        <v>646205</v>
      </c>
      <c r="E16" s="34">
        <f t="shared" si="3"/>
        <v>916.01977700574901</v>
      </c>
      <c r="F16" s="15">
        <f t="shared" si="0"/>
        <v>1.0068641704516921</v>
      </c>
      <c r="G16" s="34">
        <f t="shared" si="1"/>
        <v>-5.464243899163975</v>
      </c>
      <c r="H16" s="34">
        <f t="shared" si="2"/>
        <v>-3531021.7288592565</v>
      </c>
      <c r="I16" s="38">
        <f>jan!H16</f>
        <v>-3531021.7288592565</v>
      </c>
      <c r="J16" s="24"/>
      <c r="K16" s="14"/>
    </row>
    <row r="17" spans="1:11" x14ac:dyDescent="0.2">
      <c r="A17" s="11">
        <v>50</v>
      </c>
      <c r="B17" s="16" t="s">
        <v>50</v>
      </c>
      <c r="C17" s="13">
        <v>431234523</v>
      </c>
      <c r="D17" s="36">
        <v>478470</v>
      </c>
      <c r="E17" s="34">
        <f t="shared" si="3"/>
        <v>901.27808013041567</v>
      </c>
      <c r="F17" s="15">
        <f t="shared" si="0"/>
        <v>0.99066049584987226</v>
      </c>
      <c r="G17" s="34">
        <f t="shared" si="1"/>
        <v>7.4347408667526906</v>
      </c>
      <c r="H17" s="34">
        <f t="shared" si="2"/>
        <v>3557300.46251516</v>
      </c>
      <c r="I17" s="38">
        <f>jan!H17</f>
        <v>3557300.46251516</v>
      </c>
      <c r="J17" s="24"/>
      <c r="K17" s="14"/>
    </row>
    <row r="18" spans="1:11" x14ac:dyDescent="0.2">
      <c r="A18" s="11">
        <v>54</v>
      </c>
      <c r="B18" s="16" t="s">
        <v>51</v>
      </c>
      <c r="C18" s="13">
        <v>215155247</v>
      </c>
      <c r="D18" s="36">
        <v>242452</v>
      </c>
      <c r="E18" s="34">
        <f t="shared" si="3"/>
        <v>887.41378499661789</v>
      </c>
      <c r="F18" s="15">
        <f t="shared" si="0"/>
        <v>0.9754212375181156</v>
      </c>
      <c r="G18" s="34">
        <f t="shared" si="1"/>
        <v>19.56599910882575</v>
      </c>
      <c r="H18" s="34">
        <f t="shared" si="2"/>
        <v>4743815.6159330206</v>
      </c>
      <c r="I18" s="38">
        <f>jan!H18</f>
        <v>4743815.6159330206</v>
      </c>
      <c r="J18" s="24"/>
      <c r="K18" s="14"/>
    </row>
    <row r="19" spans="1:11" x14ac:dyDescent="0.2">
      <c r="A19" s="11"/>
      <c r="B19" s="16"/>
      <c r="C19" s="13"/>
      <c r="D19" s="43"/>
      <c r="E19" s="34" t="str">
        <f t="shared" ref="E19" si="4">IF(ISNUMBER(C19),C19/D19,"")</f>
        <v/>
      </c>
      <c r="F19" s="15" t="str">
        <f t="shared" ref="F19" si="5">IF(ISNUMBER(C19),E19/E$20,"")</f>
        <v/>
      </c>
      <c r="G19" s="34" t="str">
        <f t="shared" ref="G19" si="6">IF(ISNUMBER(C19),($E$20-E19)*0.875,"")</f>
        <v/>
      </c>
      <c r="H19" s="34" t="str">
        <f t="shared" ref="H19" si="7">IF(ISNUMBER(C19),G19*D19,"")</f>
        <v/>
      </c>
      <c r="I19" s="38" t="str">
        <f>jan!H19</f>
        <v/>
      </c>
      <c r="J19" s="24"/>
      <c r="K19" s="14"/>
    </row>
    <row r="20" spans="1:11" ht="13.5" thickBot="1" x14ac:dyDescent="0.25">
      <c r="A20" s="20"/>
      <c r="B20" s="20" t="s">
        <v>7</v>
      </c>
      <c r="C20" s="31">
        <f>IF(ISNUMBER(C18),SUM(C8:C19),"")</f>
        <v>4993740017</v>
      </c>
      <c r="D20" s="31">
        <f>IF(ISNUMBER(D18),SUM(D8:D19),"")</f>
        <v>5488984</v>
      </c>
      <c r="E20" s="35">
        <f>IF(ISNUMBER(C20),C20/D20,"")</f>
        <v>909.77492683527589</v>
      </c>
      <c r="F20" s="22">
        <f>IF(ISNUMBER(E20),E20/E$20,"")</f>
        <v>1</v>
      </c>
      <c r="G20" s="35"/>
      <c r="H20" s="35">
        <f>IF(ISNUMBER(H18),SUM(H8:H19),"")</f>
        <v>-4.377216100692749E-8</v>
      </c>
      <c r="I20" s="21">
        <f>jan!H20</f>
        <v>-4.377216100692749E-8</v>
      </c>
      <c r="J20" s="24"/>
      <c r="K20" s="14"/>
    </row>
    <row r="21" spans="1:11" ht="13.5" thickTop="1" x14ac:dyDescent="0.2">
      <c r="A21" s="18"/>
      <c r="B21" s="18"/>
      <c r="C21" s="19"/>
      <c r="D21" s="10"/>
      <c r="E21" s="19"/>
      <c r="F21" s="19"/>
      <c r="G21" s="19"/>
      <c r="H21" s="19"/>
      <c r="J21" s="24"/>
      <c r="K21" s="14"/>
    </row>
    <row r="22" spans="1:11" x14ac:dyDescent="0.2">
      <c r="J22" s="24"/>
      <c r="K22" s="14"/>
    </row>
    <row r="23" spans="1:11" x14ac:dyDescent="0.2">
      <c r="J23" s="24"/>
      <c r="K23" s="14"/>
    </row>
    <row r="24" spans="1:11" x14ac:dyDescent="0.2">
      <c r="J24" s="24"/>
      <c r="K24" s="14"/>
    </row>
    <row r="25" spans="1:11" x14ac:dyDescent="0.2">
      <c r="J25" s="24"/>
      <c r="K25" s="14"/>
    </row>
    <row r="26" spans="1:11" x14ac:dyDescent="0.2">
      <c r="F26" s="23"/>
      <c r="J26" s="24"/>
      <c r="K26" s="14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zoomScaleNormal="100" workbookViewId="0">
      <selection activeCell="D30" sqref="D30"/>
    </sheetView>
  </sheetViews>
  <sheetFormatPr baseColWidth="10" defaultColWidth="20.140625" defaultRowHeight="12.75" x14ac:dyDescent="0.2"/>
  <cols>
    <col min="1" max="1" width="3.85546875" style="3" customWidth="1"/>
    <col min="2" max="2" width="20.85546875" style="3" customWidth="1"/>
    <col min="3" max="8" width="16.140625" style="3" customWidth="1"/>
    <col min="9" max="10" width="12.85546875" style="3" bestFit="1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6" t="s">
        <v>69</v>
      </c>
      <c r="D1" s="57"/>
      <c r="E1" s="57"/>
      <c r="F1" s="57"/>
      <c r="G1" s="57"/>
      <c r="H1" s="58"/>
      <c r="I1" s="25"/>
      <c r="J1" s="26"/>
    </row>
    <row r="2" spans="1:10" x14ac:dyDescent="0.2">
      <c r="A2" s="59" t="s">
        <v>0</v>
      </c>
      <c r="B2" s="59" t="s">
        <v>1</v>
      </c>
      <c r="C2" s="4" t="s">
        <v>32</v>
      </c>
      <c r="D2" s="4" t="s">
        <v>3</v>
      </c>
      <c r="E2" s="62" t="s">
        <v>70</v>
      </c>
      <c r="F2" s="63"/>
      <c r="G2" s="32" t="s">
        <v>18</v>
      </c>
      <c r="H2" s="33"/>
      <c r="I2" s="27"/>
      <c r="J2" s="28"/>
    </row>
    <row r="3" spans="1:10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29"/>
      <c r="J3" s="30"/>
    </row>
    <row r="4" spans="1:10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61"/>
      <c r="B5" s="61"/>
      <c r="C5" s="6"/>
      <c r="D5" s="6"/>
      <c r="E5" s="7"/>
      <c r="F5" s="7" t="s">
        <v>5</v>
      </c>
      <c r="G5" s="7" t="s">
        <v>33</v>
      </c>
      <c r="H5" s="7" t="s">
        <v>33</v>
      </c>
      <c r="I5" s="29" t="s">
        <v>30</v>
      </c>
      <c r="J5" s="30" t="s">
        <v>34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41</v>
      </c>
      <c r="C8" s="44">
        <v>6964202586</v>
      </c>
      <c r="D8" s="12">
        <v>709037</v>
      </c>
      <c r="E8" s="34">
        <f>IF(ISNUMBER(C8),C8/D8,"")</f>
        <v>9822.0580674915418</v>
      </c>
      <c r="F8" s="15">
        <f t="shared" ref="F8:F18" si="0">IF(ISNUMBER(C8),E8/E$20,"")</f>
        <v>1.3211128998482138</v>
      </c>
      <c r="G8" s="34">
        <f t="shared" ref="G8:G18" si="1">IF(ISNUMBER(C8),($E$20-E8)*0.875,"")</f>
        <v>-2088.95156143022</v>
      </c>
      <c r="H8" s="34">
        <f>IF(ISNUMBER(C8),G8*D8,"")</f>
        <v>-1481143948.2617989</v>
      </c>
      <c r="I8" s="38">
        <f>'jan-sep'!H8</f>
        <v>-1310646053.2266126</v>
      </c>
      <c r="J8" s="38">
        <f>IF(ISNUMBER(C8),H8-I8,"")</f>
        <v>-170497895.03518629</v>
      </c>
    </row>
    <row r="9" spans="1:10" x14ac:dyDescent="0.2">
      <c r="A9" s="11">
        <v>11</v>
      </c>
      <c r="B9" s="12" t="s">
        <v>42</v>
      </c>
      <c r="C9" s="44">
        <v>3933879880</v>
      </c>
      <c r="D9" s="12">
        <v>492350</v>
      </c>
      <c r="E9" s="34">
        <f>IF(ISNUMBER(C9),C9/D9,"")</f>
        <v>7990.0068650350358</v>
      </c>
      <c r="F9" s="15">
        <f t="shared" si="0"/>
        <v>1.0746934162617301</v>
      </c>
      <c r="G9" s="34">
        <f t="shared" si="1"/>
        <v>-485.90675928077746</v>
      </c>
      <c r="H9" s="34">
        <f t="shared" ref="H9:H17" si="2">IF(ISNUMBER(C9),G9*D9,"")</f>
        <v>-239236192.93189079</v>
      </c>
      <c r="I9" s="38">
        <f>'jan-sep'!H9</f>
        <v>-161834464.97118428</v>
      </c>
      <c r="J9" s="38">
        <f t="shared" ref="J9:J18" si="3">IF(ISNUMBER(C9),H9-I9,"")</f>
        <v>-77401727.960706502</v>
      </c>
    </row>
    <row r="10" spans="1:10" x14ac:dyDescent="0.2">
      <c r="A10" s="11">
        <v>15</v>
      </c>
      <c r="B10" s="16" t="s">
        <v>43</v>
      </c>
      <c r="C10" s="44">
        <v>1799575381</v>
      </c>
      <c r="D10" s="12">
        <v>268365</v>
      </c>
      <c r="E10" s="34">
        <f t="shared" ref="E10:E18" si="4">IF(ISNUMBER(C10),C10/D10,"")</f>
        <v>6705.7007471167999</v>
      </c>
      <c r="F10" s="15">
        <f t="shared" si="0"/>
        <v>0.90194821682624282</v>
      </c>
      <c r="G10" s="34">
        <f t="shared" si="1"/>
        <v>637.86109389767898</v>
      </c>
      <c r="H10" s="34">
        <f t="shared" si="2"/>
        <v>171179592.46385062</v>
      </c>
      <c r="I10" s="38">
        <f>'jan-sep'!H10</f>
        <v>141089638.86701033</v>
      </c>
      <c r="J10" s="38">
        <f t="shared" si="3"/>
        <v>30089953.596840292</v>
      </c>
    </row>
    <row r="11" spans="1:10" x14ac:dyDescent="0.2">
      <c r="A11" s="11">
        <v>18</v>
      </c>
      <c r="B11" s="16" t="s">
        <v>44</v>
      </c>
      <c r="C11" s="44">
        <v>1592342397</v>
      </c>
      <c r="D11" s="12">
        <v>241084</v>
      </c>
      <c r="E11" s="34">
        <f t="shared" si="4"/>
        <v>6604.9277305835312</v>
      </c>
      <c r="F11" s="15">
        <f t="shared" si="0"/>
        <v>0.88839377322756852</v>
      </c>
      <c r="G11" s="34">
        <f t="shared" si="1"/>
        <v>726.03748336428907</v>
      </c>
      <c r="H11" s="34">
        <f t="shared" si="2"/>
        <v>175036020.63939628</v>
      </c>
      <c r="I11" s="38">
        <f>'jan-sep'!H11</f>
        <v>146786960.01820871</v>
      </c>
      <c r="J11" s="38">
        <f t="shared" si="3"/>
        <v>28249060.621187568</v>
      </c>
    </row>
    <row r="12" spans="1:10" x14ac:dyDescent="0.2">
      <c r="A12" s="11">
        <v>30</v>
      </c>
      <c r="B12" s="16" t="s">
        <v>45</v>
      </c>
      <c r="C12" s="44">
        <v>9824431550</v>
      </c>
      <c r="D12" s="12">
        <v>1292241</v>
      </c>
      <c r="E12" s="34">
        <f t="shared" si="4"/>
        <v>7602.6310494714226</v>
      </c>
      <c r="F12" s="15">
        <f t="shared" si="0"/>
        <v>1.022589551316752</v>
      </c>
      <c r="G12" s="34">
        <f t="shared" si="1"/>
        <v>-146.95292066261584</v>
      </c>
      <c r="H12" s="34">
        <f t="shared" si="2"/>
        <v>-189898589.14997935</v>
      </c>
      <c r="I12" s="38">
        <f>'jan-sep'!H12</f>
        <v>-167109534.8206237</v>
      </c>
      <c r="J12" s="38">
        <f t="shared" si="3"/>
        <v>-22789054.329355657</v>
      </c>
    </row>
    <row r="13" spans="1:10" x14ac:dyDescent="0.2">
      <c r="A13" s="11">
        <v>34</v>
      </c>
      <c r="B13" s="16" t="s">
        <v>46</v>
      </c>
      <c r="C13" s="44">
        <v>2268638274</v>
      </c>
      <c r="D13" s="12">
        <v>373628</v>
      </c>
      <c r="E13" s="34">
        <f t="shared" si="4"/>
        <v>6071.9171850075472</v>
      </c>
      <c r="F13" s="15">
        <f t="shared" si="0"/>
        <v>0.81670135370846819</v>
      </c>
      <c r="G13" s="34">
        <f t="shared" si="1"/>
        <v>1192.4217107432751</v>
      </c>
      <c r="H13" s="34">
        <f t="shared" si="2"/>
        <v>445522138.9415884</v>
      </c>
      <c r="I13" s="38">
        <f>'jan-sep'!H13</f>
        <v>377867525.521029</v>
      </c>
      <c r="J13" s="38">
        <f>IF(ISNUMBER(C13),H13-I13,"")</f>
        <v>67654613.420559406</v>
      </c>
    </row>
    <row r="14" spans="1:10" x14ac:dyDescent="0.2">
      <c r="A14" s="11">
        <v>38</v>
      </c>
      <c r="B14" s="16" t="s">
        <v>47</v>
      </c>
      <c r="C14" s="44">
        <v>2896149540</v>
      </c>
      <c r="D14" s="12">
        <v>429101</v>
      </c>
      <c r="E14" s="34">
        <f t="shared" si="4"/>
        <v>6749.3423226699542</v>
      </c>
      <c r="F14" s="15">
        <f t="shared" si="0"/>
        <v>0.90781821352518288</v>
      </c>
      <c r="G14" s="34">
        <f t="shared" si="1"/>
        <v>599.67471528866895</v>
      </c>
      <c r="H14" s="34">
        <f t="shared" si="2"/>
        <v>257321020.00508314</v>
      </c>
      <c r="I14" s="38">
        <f>'jan-sep'!H14</f>
        <v>232277466.54078919</v>
      </c>
      <c r="J14" s="38">
        <f t="shared" si="3"/>
        <v>25043553.464293957</v>
      </c>
    </row>
    <row r="15" spans="1:10" x14ac:dyDescent="0.2">
      <c r="A15" s="11">
        <v>42</v>
      </c>
      <c r="B15" s="16" t="s">
        <v>48</v>
      </c>
      <c r="C15" s="44">
        <v>1970792331</v>
      </c>
      <c r="D15" s="12">
        <v>316051</v>
      </c>
      <c r="E15" s="34">
        <f t="shared" si="4"/>
        <v>6235.6782006701451</v>
      </c>
      <c r="F15" s="15">
        <f t="shared" si="0"/>
        <v>0.83872797875970417</v>
      </c>
      <c r="G15" s="34">
        <f t="shared" si="1"/>
        <v>1049.1308220385019</v>
      </c>
      <c r="H15" s="34">
        <f t="shared" si="2"/>
        <v>331578845.43609059</v>
      </c>
      <c r="I15" s="38">
        <f>'jan-sep'!H15</f>
        <v>273545344.8195262</v>
      </c>
      <c r="J15" s="38">
        <f t="shared" si="3"/>
        <v>58033500.616564393</v>
      </c>
    </row>
    <row r="16" spans="1:10" x14ac:dyDescent="0.2">
      <c r="A16" s="11">
        <v>46</v>
      </c>
      <c r="B16" s="16" t="s">
        <v>49</v>
      </c>
      <c r="C16" s="44">
        <v>4707182771</v>
      </c>
      <c r="D16" s="12">
        <v>646205</v>
      </c>
      <c r="E16" s="34">
        <f t="shared" si="4"/>
        <v>7284.3490393915245</v>
      </c>
      <c r="F16" s="15">
        <f t="shared" si="0"/>
        <v>0.97977912743034945</v>
      </c>
      <c r="G16" s="34">
        <f t="shared" si="1"/>
        <v>131.543838157295</v>
      </c>
      <c r="H16" s="34">
        <f t="shared" si="2"/>
        <v>85004285.93643482</v>
      </c>
      <c r="I16" s="38">
        <f>'jan-sep'!H16</f>
        <v>74129275.662517026</v>
      </c>
      <c r="J16" s="38">
        <f t="shared" si="3"/>
        <v>10875010.273917794</v>
      </c>
    </row>
    <row r="17" spans="1:10" x14ac:dyDescent="0.2">
      <c r="A17" s="11">
        <v>50</v>
      </c>
      <c r="B17" s="16" t="s">
        <v>50</v>
      </c>
      <c r="C17" s="44">
        <v>3230782880</v>
      </c>
      <c r="D17" s="12">
        <v>478470</v>
      </c>
      <c r="E17" s="34">
        <f t="shared" si="4"/>
        <v>6752.3206888624154</v>
      </c>
      <c r="F17" s="15">
        <f t="shared" si="0"/>
        <v>0.90821881775398039</v>
      </c>
      <c r="G17" s="34">
        <f t="shared" si="1"/>
        <v>597.06864487026542</v>
      </c>
      <c r="H17" s="34">
        <f t="shared" si="2"/>
        <v>285679434.51107591</v>
      </c>
      <c r="I17" s="38">
        <f>'jan-sep'!H17</f>
        <v>245630950.38689947</v>
      </c>
      <c r="J17" s="38">
        <f t="shared" si="3"/>
        <v>40048484.124176443</v>
      </c>
    </row>
    <row r="18" spans="1:10" x14ac:dyDescent="0.2">
      <c r="A18" s="11">
        <v>54</v>
      </c>
      <c r="B18" s="16" t="s">
        <v>51</v>
      </c>
      <c r="C18" s="44">
        <v>1620888621</v>
      </c>
      <c r="D18" s="12">
        <v>242452</v>
      </c>
      <c r="E18" s="34">
        <f t="shared" si="4"/>
        <v>6685.4000833154605</v>
      </c>
      <c r="F18" s="15">
        <f t="shared" si="0"/>
        <v>0.89921768228458743</v>
      </c>
      <c r="G18" s="34">
        <f t="shared" si="1"/>
        <v>655.62417472385096</v>
      </c>
      <c r="H18" s="34">
        <f>IF(ISNUMBER(C18),G18*D18,"")</f>
        <v>158957392.4101471</v>
      </c>
      <c r="I18" s="38">
        <f>'jan-sep'!H18</f>
        <v>148262891.20244086</v>
      </c>
      <c r="J18" s="38">
        <f t="shared" si="3"/>
        <v>10694501.207706243</v>
      </c>
    </row>
    <row r="19" spans="1:10" x14ac:dyDescent="0.2">
      <c r="A19" s="11"/>
      <c r="B19" s="16"/>
      <c r="C19" s="13"/>
      <c r="D19" s="36"/>
      <c r="E19" s="34"/>
      <c r="F19" s="15"/>
      <c r="G19" s="34"/>
      <c r="H19" s="34"/>
      <c r="I19" s="38"/>
      <c r="J19" s="38"/>
    </row>
    <row r="20" spans="1:10" ht="13.5" thickBot="1" x14ac:dyDescent="0.25">
      <c r="A20" s="20"/>
      <c r="B20" s="20" t="s">
        <v>7</v>
      </c>
      <c r="C20" s="31">
        <f>IF(ISNUMBER(C18),SUM(C8:C18),"")</f>
        <v>40808866211</v>
      </c>
      <c r="D20" s="35">
        <f>IF(ISNUMBER(D18),SUM(D8:D18),"")</f>
        <v>5488984</v>
      </c>
      <c r="E20" s="35">
        <f>IF(ISNUMBER(C20),C20/D20,"")</f>
        <v>7434.684854428433</v>
      </c>
      <c r="F20" s="22">
        <f>IF(ISNUMBER(E20),E20/E$20,"")</f>
        <v>1</v>
      </c>
      <c r="G20" s="35"/>
      <c r="H20" s="35">
        <f>IF(ISNUMBER(H18),SUM(H8:H18),"")</f>
        <v>-2.1159648895263672E-6</v>
      </c>
      <c r="I20" s="21">
        <f>'jan-sep'!H20</f>
        <v>2.9802322387695313E-7</v>
      </c>
      <c r="J20" s="21">
        <f>IF(ISNUMBER(C20),H20-I20,"")</f>
        <v>-2.4139881134033203E-6</v>
      </c>
    </row>
    <row r="21" spans="1:10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0" x14ac:dyDescent="0.2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"/>
  <sheetViews>
    <sheetView workbookViewId="0">
      <selection activeCell="F36" sqref="F36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9" width="12.85546875" style="3" bestFit="1" customWidth="1"/>
    <col min="10" max="222" width="11.42578125" style="3" customWidth="1"/>
    <col min="223" max="223" width="3.42578125" style="3" customWidth="1"/>
    <col min="224" max="16384" width="20.140625" style="3"/>
  </cols>
  <sheetData>
    <row r="1" spans="1:10" ht="26.25" customHeight="1" x14ac:dyDescent="0.25">
      <c r="A1" s="1"/>
      <c r="B1" s="2"/>
      <c r="C1" s="56" t="s">
        <v>67</v>
      </c>
      <c r="D1" s="57"/>
      <c r="E1" s="57"/>
      <c r="F1" s="57"/>
      <c r="G1" s="57"/>
      <c r="H1" s="58"/>
      <c r="I1" s="25"/>
      <c r="J1" s="26"/>
    </row>
    <row r="2" spans="1:10" x14ac:dyDescent="0.2">
      <c r="A2" s="59" t="s">
        <v>0</v>
      </c>
      <c r="B2" s="59" t="s">
        <v>1</v>
      </c>
      <c r="C2" s="4" t="s">
        <v>29</v>
      </c>
      <c r="D2" s="4" t="s">
        <v>3</v>
      </c>
      <c r="E2" s="62" t="s">
        <v>68</v>
      </c>
      <c r="F2" s="63"/>
      <c r="G2" s="32" t="s">
        <v>18</v>
      </c>
      <c r="H2" s="33"/>
      <c r="I2" s="27"/>
      <c r="J2" s="28"/>
    </row>
    <row r="3" spans="1:10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29"/>
      <c r="J3" s="30"/>
    </row>
    <row r="4" spans="1:10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61"/>
      <c r="B5" s="61"/>
      <c r="C5" s="6"/>
      <c r="D5" s="6"/>
      <c r="E5" s="7"/>
      <c r="F5" s="7" t="s">
        <v>5</v>
      </c>
      <c r="G5" s="7" t="s">
        <v>30</v>
      </c>
      <c r="H5" s="7" t="s">
        <v>30</v>
      </c>
      <c r="I5" s="29" t="s">
        <v>27</v>
      </c>
      <c r="J5" s="30" t="s">
        <v>31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41</v>
      </c>
      <c r="C8" s="44">
        <v>5770646748</v>
      </c>
      <c r="D8" s="12">
        <v>709037</v>
      </c>
      <c r="E8" s="34">
        <f t="shared" ref="E8:E18" si="0">IF(ISNUMBER(C8),C8/D8,"")</f>
        <v>8138.7103183613835</v>
      </c>
      <c r="F8" s="15">
        <f>IF(ISNUMBER(D8),E8/E$20,"")</f>
        <v>1.3505648012167235</v>
      </c>
      <c r="G8" s="34">
        <f>IF(ISNUMBER(D8),($E$20-E8)*0.875,"")</f>
        <v>-1848.4875305895357</v>
      </c>
      <c r="H8" s="34">
        <f>IF(ISNUMBER(C8),G8*D8,"")</f>
        <v>-1310646053.2266126</v>
      </c>
      <c r="I8" s="38">
        <f>'jan-aug'!H8</f>
        <v>-1007574465.0399349</v>
      </c>
      <c r="J8" s="38">
        <f>IF(ISNUMBER(C8),H8-I8,"")</f>
        <v>-303071588.18667769</v>
      </c>
    </row>
    <row r="9" spans="1:10" x14ac:dyDescent="0.2">
      <c r="A9" s="11">
        <v>11</v>
      </c>
      <c r="B9" s="12" t="s">
        <v>42</v>
      </c>
      <c r="C9" s="44">
        <v>3151930173</v>
      </c>
      <c r="D9" s="12">
        <v>492350</v>
      </c>
      <c r="E9" s="34">
        <f t="shared" si="0"/>
        <v>6401.8080085305173</v>
      </c>
      <c r="F9" s="15">
        <f t="shared" ref="F9:F18" si="1">IF(ISNUMBER(C9),E9/E$20,"")</f>
        <v>1.0623374247591368</v>
      </c>
      <c r="G9" s="34">
        <f t="shared" ref="G9:G17" si="2">IF(ISNUMBER(C9),($E$20-E9)*0.875,"")</f>
        <v>-328.69800948752777</v>
      </c>
      <c r="H9" s="34">
        <f t="shared" ref="H9:H17" si="3">IF(ISNUMBER(C9),G9*D9,"")</f>
        <v>-161834464.97118428</v>
      </c>
      <c r="I9" s="38">
        <f>'jan-aug'!H9</f>
        <v>-138710619.16287524</v>
      </c>
      <c r="J9" s="38">
        <f>IF(ISNUMBER(C9),H9-I9,"")</f>
        <v>-23123845.808309048</v>
      </c>
    </row>
    <row r="10" spans="1:10" x14ac:dyDescent="0.2">
      <c r="A10" s="11">
        <v>15</v>
      </c>
      <c r="B10" s="16" t="s">
        <v>43</v>
      </c>
      <c r="C10" s="44">
        <v>1455963286</v>
      </c>
      <c r="D10" s="12">
        <v>268365</v>
      </c>
      <c r="E10" s="34">
        <f t="shared" si="0"/>
        <v>5425.3098802004733</v>
      </c>
      <c r="F10" s="15">
        <f t="shared" si="1"/>
        <v>0.90029406051735672</v>
      </c>
      <c r="G10" s="34">
        <f t="shared" si="2"/>
        <v>525.73785280126071</v>
      </c>
      <c r="H10" s="34">
        <f t="shared" si="3"/>
        <v>141089638.86701033</v>
      </c>
      <c r="I10" s="38">
        <f>'jan-aug'!H10</f>
        <v>106627261.36977513</v>
      </c>
      <c r="J10" s="38">
        <f t="shared" ref="J10:J18" si="4">IF(ISNUMBER(C10),H10-I10,"")</f>
        <v>34462377.497235194</v>
      </c>
    </row>
    <row r="11" spans="1:10" x14ac:dyDescent="0.2">
      <c r="A11" s="11">
        <v>18</v>
      </c>
      <c r="B11" s="16" t="s">
        <v>44</v>
      </c>
      <c r="C11" s="44">
        <v>1285052578</v>
      </c>
      <c r="D11" s="12">
        <v>241084</v>
      </c>
      <c r="E11" s="34">
        <f t="shared" si="0"/>
        <v>5330.3105058817673</v>
      </c>
      <c r="F11" s="15">
        <f t="shared" si="1"/>
        <v>0.88452954672172523</v>
      </c>
      <c r="G11" s="34">
        <f t="shared" si="2"/>
        <v>608.86230533012849</v>
      </c>
      <c r="H11" s="34">
        <f t="shared" si="3"/>
        <v>146786960.01820871</v>
      </c>
      <c r="I11" s="38">
        <f>'jan-aug'!H11</f>
        <v>112575482.42969361</v>
      </c>
      <c r="J11" s="38">
        <f t="shared" si="4"/>
        <v>34211477.588515103</v>
      </c>
    </row>
    <row r="12" spans="1:10" x14ac:dyDescent="0.2">
      <c r="A12" s="11">
        <v>30</v>
      </c>
      <c r="B12" s="16" t="s">
        <v>45</v>
      </c>
      <c r="C12" s="44">
        <v>7978224486</v>
      </c>
      <c r="D12" s="12">
        <v>1292241</v>
      </c>
      <c r="E12" s="34">
        <f t="shared" si="0"/>
        <v>6173.9447100037842</v>
      </c>
      <c r="F12" s="15">
        <f>IF(ISNUMBER(C12),E12/E$20,"")</f>
        <v>1.0245250271627933</v>
      </c>
      <c r="G12" s="34">
        <f t="shared" si="2"/>
        <v>-129.31762327663625</v>
      </c>
      <c r="H12" s="34">
        <f t="shared" si="3"/>
        <v>-167109534.8206237</v>
      </c>
      <c r="I12" s="38">
        <f>'jan-aug'!H12</f>
        <v>-127469783.92242652</v>
      </c>
      <c r="J12" s="38">
        <f>IF(ISNUMBER(C12),H12-I12,"")</f>
        <v>-39639750.898197174</v>
      </c>
    </row>
    <row r="13" spans="1:10" x14ac:dyDescent="0.2">
      <c r="A13" s="11">
        <v>34</v>
      </c>
      <c r="B13" s="16" t="s">
        <v>46</v>
      </c>
      <c r="C13" s="44">
        <v>1819690945</v>
      </c>
      <c r="D13" s="12">
        <v>373628</v>
      </c>
      <c r="E13" s="34">
        <f t="shared" si="0"/>
        <v>4870.3280937188865</v>
      </c>
      <c r="F13" s="15">
        <f t="shared" si="1"/>
        <v>0.80819852734087727</v>
      </c>
      <c r="G13" s="34">
        <f t="shared" si="2"/>
        <v>1011.3469159726492</v>
      </c>
      <c r="H13" s="34">
        <f t="shared" si="3"/>
        <v>377867525.521029</v>
      </c>
      <c r="I13" s="38">
        <f>'jan-aug'!H13</f>
        <v>301831087.4169752</v>
      </c>
      <c r="J13" s="38">
        <f t="shared" si="4"/>
        <v>76036438.104053795</v>
      </c>
    </row>
    <row r="14" spans="1:10" x14ac:dyDescent="0.2">
      <c r="A14" s="11">
        <v>38</v>
      </c>
      <c r="B14" s="16" t="s">
        <v>47</v>
      </c>
      <c r="C14" s="44">
        <v>2320368377</v>
      </c>
      <c r="D14" s="12">
        <v>429101</v>
      </c>
      <c r="E14" s="34">
        <f t="shared" si="0"/>
        <v>5407.5109985760928</v>
      </c>
      <c r="F14" s="15">
        <f t="shared" si="1"/>
        <v>0.89734045459177414</v>
      </c>
      <c r="G14" s="34">
        <f t="shared" si="2"/>
        <v>541.3118742225937</v>
      </c>
      <c r="H14" s="34">
        <f t="shared" si="3"/>
        <v>232277466.54078919</v>
      </c>
      <c r="I14" s="38">
        <f>'jan-aug'!H14</f>
        <v>178745288.35299343</v>
      </c>
      <c r="J14" s="38">
        <f t="shared" si="4"/>
        <v>53532178.187795758</v>
      </c>
    </row>
    <row r="15" spans="1:10" x14ac:dyDescent="0.2">
      <c r="A15" s="11">
        <v>42</v>
      </c>
      <c r="B15" s="16" t="s">
        <v>48</v>
      </c>
      <c r="C15" s="44">
        <v>1591948475</v>
      </c>
      <c r="D15" s="12">
        <v>316051</v>
      </c>
      <c r="E15" s="34">
        <f t="shared" si="0"/>
        <v>5036.9986964129203</v>
      </c>
      <c r="F15" s="15">
        <f t="shared" si="1"/>
        <v>0.83585640439890474</v>
      </c>
      <c r="G15" s="34">
        <f t="shared" si="2"/>
        <v>865.51013861536967</v>
      </c>
      <c r="H15" s="34">
        <f t="shared" si="3"/>
        <v>273545344.8195262</v>
      </c>
      <c r="I15" s="38">
        <f>'jan-aug'!H15</f>
        <v>214107329.60785645</v>
      </c>
      <c r="J15" s="38">
        <f t="shared" si="4"/>
        <v>59438015.211669743</v>
      </c>
    </row>
    <row r="16" spans="1:10" x14ac:dyDescent="0.2">
      <c r="A16" s="11">
        <v>46</v>
      </c>
      <c r="B16" s="16" t="s">
        <v>49</v>
      </c>
      <c r="C16" s="44">
        <v>3809411118</v>
      </c>
      <c r="D16" s="12">
        <v>646205</v>
      </c>
      <c r="E16" s="34">
        <f t="shared" si="0"/>
        <v>5895.0505149294731</v>
      </c>
      <c r="F16" s="15">
        <f t="shared" si="1"/>
        <v>0.97824439197649626</v>
      </c>
      <c r="G16" s="34">
        <f t="shared" si="2"/>
        <v>114.7147974133859</v>
      </c>
      <c r="H16" s="34">
        <f t="shared" si="3"/>
        <v>74129275.662517026</v>
      </c>
      <c r="I16" s="38">
        <f>'jan-aug'!H16</f>
        <v>51073561.541978247</v>
      </c>
      <c r="J16" s="38">
        <f t="shared" si="4"/>
        <v>23055714.120538779</v>
      </c>
    </row>
    <row r="17" spans="1:10" x14ac:dyDescent="0.2">
      <c r="A17" s="11">
        <v>50</v>
      </c>
      <c r="B17" s="16" t="s">
        <v>50</v>
      </c>
      <c r="C17" s="44">
        <v>2602612407</v>
      </c>
      <c r="D17" s="12">
        <v>478470</v>
      </c>
      <c r="E17" s="34">
        <f t="shared" si="0"/>
        <v>5439.4474199009346</v>
      </c>
      <c r="F17" s="15">
        <f t="shared" si="1"/>
        <v>0.90264009112274268</v>
      </c>
      <c r="G17" s="34">
        <f t="shared" si="2"/>
        <v>513.3675055633571</v>
      </c>
      <c r="H17" s="34">
        <f t="shared" si="3"/>
        <v>245630950.38689947</v>
      </c>
      <c r="I17" s="38">
        <f>'jan-aug'!H17</f>
        <v>194434017.88910407</v>
      </c>
      <c r="J17" s="38">
        <f t="shared" si="4"/>
        <v>51196932.497795403</v>
      </c>
    </row>
    <row r="18" spans="1:10" x14ac:dyDescent="0.2">
      <c r="A18" s="11">
        <v>54</v>
      </c>
      <c r="B18" s="16" t="s">
        <v>51</v>
      </c>
      <c r="C18" s="44">
        <v>1291609577</v>
      </c>
      <c r="D18" s="12">
        <v>242452</v>
      </c>
      <c r="E18" s="34">
        <f t="shared" si="0"/>
        <v>5327.2795316186293</v>
      </c>
      <c r="F18" s="15">
        <f t="shared" si="1"/>
        <v>0.88402657671873186</v>
      </c>
      <c r="G18" s="34">
        <f>IF(ISNUMBER(C18),($E$20-E18)*0.875,"")</f>
        <v>611.51440781037422</v>
      </c>
      <c r="H18" s="34">
        <f>IF(ISNUMBER(C18),G18*D18,"")</f>
        <v>148262891.20244086</v>
      </c>
      <c r="I18" s="38">
        <f>'jan-aug'!H18</f>
        <v>114360839.51686172</v>
      </c>
      <c r="J18" s="38">
        <f t="shared" si="4"/>
        <v>33902051.685579136</v>
      </c>
    </row>
    <row r="19" spans="1:10" x14ac:dyDescent="0.2">
      <c r="A19" s="11"/>
      <c r="B19" s="16"/>
      <c r="C19" s="13"/>
      <c r="D19" s="36"/>
      <c r="E19" s="34"/>
      <c r="F19" s="15"/>
      <c r="G19" s="34"/>
      <c r="H19" s="34"/>
      <c r="I19" s="38"/>
      <c r="J19" s="38"/>
    </row>
    <row r="20" spans="1:10" ht="13.5" thickBot="1" x14ac:dyDescent="0.25">
      <c r="A20" s="20"/>
      <c r="B20" s="20" t="s">
        <v>7</v>
      </c>
      <c r="C20" s="31">
        <f>IF(ISNUMBER(C18),SUM(C8:C18),"")</f>
        <v>33077458170</v>
      </c>
      <c r="D20" s="35">
        <f>IF(ISNUMBER(D18),SUM(D8:D18),"")</f>
        <v>5488984</v>
      </c>
      <c r="E20" s="35">
        <f>IF(ISNUMBER(C20),C20/D20,"")</f>
        <v>6026.1531405447713</v>
      </c>
      <c r="F20" s="22">
        <f>IF(ISNUMBER(E20),E20/E$20,"")</f>
        <v>1</v>
      </c>
      <c r="G20" s="35"/>
      <c r="H20" s="35">
        <f>IF(ISNUMBER(H18),SUM(H8:H18),"")</f>
        <v>2.9802322387695313E-7</v>
      </c>
      <c r="I20" s="21">
        <f>'jan-apr'!H20</f>
        <v>4.3958425521850586E-7</v>
      </c>
      <c r="J20" s="21">
        <f>IF(ISNUMBER(C20),H20-I20,"")</f>
        <v>-1.4156103134155273E-7</v>
      </c>
    </row>
    <row r="21" spans="1:10" ht="13.5" thickTop="1" x14ac:dyDescent="0.2">
      <c r="A21" s="18"/>
      <c r="B21" s="18"/>
      <c r="C21" s="19"/>
      <c r="D21" s="10"/>
      <c r="E21" s="19"/>
      <c r="F21" s="19"/>
      <c r="G21" s="19"/>
      <c r="H21" s="19"/>
      <c r="I21" s="24"/>
      <c r="J21" s="24"/>
    </row>
    <row r="26" spans="1:10" x14ac:dyDescent="0.2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zoomScaleNormal="100" workbookViewId="0">
      <selection activeCell="D8" sqref="D8:D18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6" t="s">
        <v>65</v>
      </c>
      <c r="D1" s="57"/>
      <c r="E1" s="57"/>
      <c r="F1" s="57"/>
      <c r="G1" s="57"/>
      <c r="H1" s="58"/>
      <c r="I1" s="25"/>
      <c r="J1" s="26"/>
    </row>
    <row r="2" spans="1:10" x14ac:dyDescent="0.2">
      <c r="A2" s="59" t="s">
        <v>0</v>
      </c>
      <c r="B2" s="59" t="s">
        <v>1</v>
      </c>
      <c r="C2" s="4" t="s">
        <v>26</v>
      </c>
      <c r="D2" s="4" t="s">
        <v>3</v>
      </c>
      <c r="E2" s="62" t="s">
        <v>66</v>
      </c>
      <c r="F2" s="63"/>
      <c r="G2" s="32" t="s">
        <v>18</v>
      </c>
      <c r="H2" s="33"/>
      <c r="I2" s="27"/>
      <c r="J2" s="28"/>
    </row>
    <row r="3" spans="1:10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29"/>
      <c r="J3" s="30"/>
    </row>
    <row r="4" spans="1:10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61"/>
      <c r="B5" s="61"/>
      <c r="C5" s="6"/>
      <c r="D5" s="6"/>
      <c r="E5" s="7"/>
      <c r="F5" s="7" t="s">
        <v>5</v>
      </c>
      <c r="G5" s="7" t="s">
        <v>27</v>
      </c>
      <c r="H5" s="7" t="s">
        <v>27</v>
      </c>
      <c r="I5" s="29" t="s">
        <v>25</v>
      </c>
      <c r="J5" s="30" t="s">
        <v>28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41</v>
      </c>
      <c r="C8" s="12">
        <v>4491687519</v>
      </c>
      <c r="D8" s="12">
        <v>709037</v>
      </c>
      <c r="E8" s="34">
        <f>IF(ISNUMBER(C8),C8/D8,"")</f>
        <v>6334.9127323397788</v>
      </c>
      <c r="F8" s="15">
        <f>IF(ISNUMBER(D8),E8/E$20,"")</f>
        <v>1.3447466293316801</v>
      </c>
      <c r="G8" s="34">
        <f>IF(ISNUMBER(D8),($E$20-E8)*0.875,"")</f>
        <v>-1421.0463840955194</v>
      </c>
      <c r="H8" s="34">
        <f>IF(ISNUMBER(C8),G8*D8,"")</f>
        <v>-1007574465.0399349</v>
      </c>
      <c r="I8" s="38">
        <f>'jan-jul'!H8</f>
        <v>-968297685.01947904</v>
      </c>
      <c r="J8" s="38">
        <f>IF(ISNUMBER(C8),H8-I8,"")</f>
        <v>-39276780.020455837</v>
      </c>
    </row>
    <row r="9" spans="1:10" x14ac:dyDescent="0.2">
      <c r="A9" s="11">
        <v>11</v>
      </c>
      <c r="B9" s="12" t="s">
        <v>42</v>
      </c>
      <c r="C9" s="12">
        <v>2477918206</v>
      </c>
      <c r="D9" s="12">
        <v>492350</v>
      </c>
      <c r="E9" s="34">
        <f t="shared" ref="E9:E18" si="0">IF(ISNUMBER(C9),C9/D9,"")</f>
        <v>5032.8388463491419</v>
      </c>
      <c r="F9" s="15">
        <f t="shared" ref="F9:F18" si="1">IF(ISNUMBER(C9),E9/E$20,"")</f>
        <v>1.068348272589045</v>
      </c>
      <c r="G9" s="34">
        <f t="shared" ref="G9:G18" si="2">IF(ISNUMBER(C9),($E$20-E9)*0.875,"")</f>
        <v>-281.73173385371229</v>
      </c>
      <c r="H9" s="34">
        <f>IF(ISNUMBER(C9),G9*D9,"")</f>
        <v>-138710619.16287524</v>
      </c>
      <c r="I9" s="38">
        <f>'jan-jul'!H9</f>
        <v>-138399996.15303954</v>
      </c>
      <c r="J9" s="38">
        <f t="shared" ref="J9:J18" si="3">IF(ISNUMBER(C9),H9-I9,"")</f>
        <v>-310623.00983569026</v>
      </c>
    </row>
    <row r="10" spans="1:10" x14ac:dyDescent="0.2">
      <c r="A10" s="11">
        <v>15</v>
      </c>
      <c r="B10" s="16" t="s">
        <v>43</v>
      </c>
      <c r="C10" s="12">
        <v>1142370142</v>
      </c>
      <c r="D10" s="12">
        <v>268365</v>
      </c>
      <c r="E10" s="34">
        <f t="shared" si="0"/>
        <v>4256.7776796527114</v>
      </c>
      <c r="F10" s="15">
        <f t="shared" si="1"/>
        <v>0.90360951735053618</v>
      </c>
      <c r="G10" s="34">
        <f t="shared" si="2"/>
        <v>397.32178700566442</v>
      </c>
      <c r="H10" s="34">
        <f t="shared" ref="H10:H17" si="4">IF(ISNUMBER(C10),G10*D10,"")</f>
        <v>106627261.36977513</v>
      </c>
      <c r="I10" s="38">
        <f>'jan-jul'!H10</f>
        <v>101136297.99911943</v>
      </c>
      <c r="J10" s="38">
        <f t="shared" si="3"/>
        <v>5490963.3706557006</v>
      </c>
    </row>
    <row r="11" spans="1:10" x14ac:dyDescent="0.2">
      <c r="A11" s="11">
        <v>18</v>
      </c>
      <c r="B11" s="16" t="s">
        <v>44</v>
      </c>
      <c r="C11" s="12">
        <v>1007055211</v>
      </c>
      <c r="D11" s="12">
        <v>241084</v>
      </c>
      <c r="E11" s="34">
        <f t="shared" si="0"/>
        <v>4177.1963755371571</v>
      </c>
      <c r="F11" s="15">
        <f t="shared" si="1"/>
        <v>0.88671635796715742</v>
      </c>
      <c r="G11" s="34">
        <f t="shared" si="2"/>
        <v>466.95542810677443</v>
      </c>
      <c r="H11" s="34">
        <f t="shared" si="4"/>
        <v>112575482.42969361</v>
      </c>
      <c r="I11" s="38">
        <f>'jan-jul'!H11</f>
        <v>106356549.42455544</v>
      </c>
      <c r="J11" s="38">
        <f t="shared" si="3"/>
        <v>6218933.0051381737</v>
      </c>
    </row>
    <row r="12" spans="1:10" x14ac:dyDescent="0.2">
      <c r="A12" s="11">
        <v>30</v>
      </c>
      <c r="B12" s="16" t="s">
        <v>45</v>
      </c>
      <c r="C12" s="12">
        <v>6233245831</v>
      </c>
      <c r="D12" s="12">
        <v>1292241</v>
      </c>
      <c r="E12" s="34">
        <f t="shared" si="0"/>
        <v>4823.5939201743331</v>
      </c>
      <c r="F12" s="15">
        <f t="shared" si="1"/>
        <v>1.0239307058336458</v>
      </c>
      <c r="G12" s="34">
        <f t="shared" si="2"/>
        <v>-98.642423450754563</v>
      </c>
      <c r="H12" s="34">
        <f t="shared" si="4"/>
        <v>-127469783.92242652</v>
      </c>
      <c r="I12" s="38">
        <f>'jan-jul'!H12</f>
        <v>-117915984.80779323</v>
      </c>
      <c r="J12" s="38">
        <f t="shared" si="3"/>
        <v>-9553799.114633292</v>
      </c>
    </row>
    <row r="13" spans="1:10" x14ac:dyDescent="0.2">
      <c r="A13" s="11">
        <v>34</v>
      </c>
      <c r="B13" s="16" t="s">
        <v>46</v>
      </c>
      <c r="C13" s="12">
        <v>1415159282</v>
      </c>
      <c r="D13" s="12">
        <v>373628</v>
      </c>
      <c r="E13" s="34">
        <f t="shared" si="0"/>
        <v>3787.6157086727976</v>
      </c>
      <c r="F13" s="15">
        <f t="shared" si="1"/>
        <v>0.80401793562833235</v>
      </c>
      <c r="G13" s="34">
        <f t="shared" si="2"/>
        <v>807.83851161308894</v>
      </c>
      <c r="H13" s="34">
        <f t="shared" si="4"/>
        <v>301831087.4169752</v>
      </c>
      <c r="I13" s="38">
        <f>'jan-jul'!H13</f>
        <v>293451490.60914385</v>
      </c>
      <c r="J13" s="38">
        <f t="shared" si="3"/>
        <v>8379596.807831347</v>
      </c>
    </row>
    <row r="14" spans="1:10" x14ac:dyDescent="0.2">
      <c r="A14" s="11">
        <v>38</v>
      </c>
      <c r="B14" s="16" t="s">
        <v>47</v>
      </c>
      <c r="C14" s="12">
        <v>1817154288</v>
      </c>
      <c r="D14" s="12">
        <v>429101</v>
      </c>
      <c r="E14" s="34">
        <f t="shared" si="0"/>
        <v>4234.7938783643012</v>
      </c>
      <c r="F14" s="15">
        <f t="shared" si="1"/>
        <v>0.89894289542036032</v>
      </c>
      <c r="G14" s="34">
        <f t="shared" si="2"/>
        <v>416.55761313302332</v>
      </c>
      <c r="H14" s="34">
        <f t="shared" si="4"/>
        <v>178745288.35299343</v>
      </c>
      <c r="I14" s="38">
        <f>'jan-jul'!H14</f>
        <v>176704798.1276654</v>
      </c>
      <c r="J14" s="38">
        <f t="shared" si="3"/>
        <v>2040490.2253280282</v>
      </c>
    </row>
    <row r="15" spans="1:10" x14ac:dyDescent="0.2">
      <c r="A15" s="11">
        <v>42</v>
      </c>
      <c r="B15" s="16" t="s">
        <v>48</v>
      </c>
      <c r="C15" s="12">
        <v>1244177835</v>
      </c>
      <c r="D15" s="12">
        <v>316051</v>
      </c>
      <c r="E15" s="34">
        <f t="shared" si="0"/>
        <v>3936.6362865486899</v>
      </c>
      <c r="F15" s="15">
        <f t="shared" si="1"/>
        <v>0.83565135005196722</v>
      </c>
      <c r="G15" s="34">
        <f t="shared" si="2"/>
        <v>677.44550597168325</v>
      </c>
      <c r="H15" s="34">
        <f t="shared" si="4"/>
        <v>214107329.60785645</v>
      </c>
      <c r="I15" s="38">
        <f>'jan-jul'!H15</f>
        <v>208553553.01932237</v>
      </c>
      <c r="J15" s="38">
        <f t="shared" si="3"/>
        <v>5553776.5885340869</v>
      </c>
    </row>
    <row r="16" spans="1:10" x14ac:dyDescent="0.2">
      <c r="A16" s="11">
        <v>46</v>
      </c>
      <c r="B16" s="16" t="s">
        <v>49</v>
      </c>
      <c r="C16" s="12">
        <v>2985811322</v>
      </c>
      <c r="D16" s="12">
        <v>646205</v>
      </c>
      <c r="E16" s="34">
        <f t="shared" si="0"/>
        <v>4620.5326823531232</v>
      </c>
      <c r="F16" s="15">
        <f t="shared" si="1"/>
        <v>0.98082578448027224</v>
      </c>
      <c r="G16" s="34">
        <f t="shared" si="2"/>
        <v>79.036159642804137</v>
      </c>
      <c r="H16" s="34">
        <f t="shared" si="4"/>
        <v>51073561.541978247</v>
      </c>
      <c r="I16" s="38">
        <f>'jan-jul'!H16</f>
        <v>43579298.779515624</v>
      </c>
      <c r="J16" s="38">
        <f t="shared" si="3"/>
        <v>7494262.7624626234</v>
      </c>
    </row>
    <row r="17" spans="1:10" x14ac:dyDescent="0.2">
      <c r="A17" s="11">
        <v>50</v>
      </c>
      <c r="B17" s="16" t="s">
        <v>50</v>
      </c>
      <c r="C17" s="12">
        <v>2031794745</v>
      </c>
      <c r="D17" s="12">
        <v>478470</v>
      </c>
      <c r="E17" s="34">
        <f t="shared" si="0"/>
        <v>4246.4412502351242</v>
      </c>
      <c r="F17" s="15">
        <f t="shared" si="1"/>
        <v>0.90141534685349578</v>
      </c>
      <c r="G17" s="34">
        <f t="shared" si="2"/>
        <v>406.36616274605319</v>
      </c>
      <c r="H17" s="34">
        <f t="shared" si="4"/>
        <v>194434017.88910407</v>
      </c>
      <c r="I17" s="38">
        <f>'jan-jul'!H17</f>
        <v>186258851.92222548</v>
      </c>
      <c r="J17" s="38">
        <f t="shared" si="3"/>
        <v>8175165.966878593</v>
      </c>
    </row>
    <row r="18" spans="1:10" x14ac:dyDescent="0.2">
      <c r="A18" s="11">
        <v>54</v>
      </c>
      <c r="B18" s="16" t="s">
        <v>51</v>
      </c>
      <c r="C18" s="12">
        <v>1011459259</v>
      </c>
      <c r="D18" s="12">
        <v>242452</v>
      </c>
      <c r="E18" s="34">
        <f t="shared" si="0"/>
        <v>4171.7917732169662</v>
      </c>
      <c r="F18" s="15">
        <f t="shared" si="1"/>
        <v>0.8855690934253978</v>
      </c>
      <c r="G18" s="34">
        <f t="shared" si="2"/>
        <v>471.68445513694144</v>
      </c>
      <c r="H18" s="34">
        <f>IF(ISNUMBER(C18),G18*D18,"")</f>
        <v>114360839.51686172</v>
      </c>
      <c r="I18" s="38">
        <f>'jan-jul'!H18</f>
        <v>108572826.0987657</v>
      </c>
      <c r="J18" s="38">
        <f t="shared" si="3"/>
        <v>5788013.4180960208</v>
      </c>
    </row>
    <row r="19" spans="1:10" x14ac:dyDescent="0.2">
      <c r="A19" s="17"/>
      <c r="B19" s="18"/>
      <c r="C19" s="13"/>
      <c r="D19" s="34"/>
      <c r="E19" s="34"/>
      <c r="F19" s="37"/>
      <c r="G19" s="34"/>
      <c r="H19" s="34"/>
      <c r="I19" s="38"/>
      <c r="J19" s="38" t="str">
        <f t="shared" ref="J19" si="5">IF(ISNUMBER(C19),H19-I19,"")</f>
        <v/>
      </c>
    </row>
    <row r="20" spans="1:10" ht="13.5" thickBot="1" x14ac:dyDescent="0.25">
      <c r="A20" s="20"/>
      <c r="B20" s="20" t="s">
        <v>7</v>
      </c>
      <c r="C20" s="31">
        <f>IF(ISNUMBER(C18),SUM(C8:C18),"")</f>
        <v>25857833640</v>
      </c>
      <c r="D20" s="35">
        <f>IF(ISNUMBER(D18),SUM(D8:D18),"")</f>
        <v>5488984</v>
      </c>
      <c r="E20" s="35">
        <f>IF(ISNUMBER(C20),C20/D20,"")</f>
        <v>4710.8597219448993</v>
      </c>
      <c r="F20" s="22">
        <f>IF(ISNUMBER(E20),E20/E$20,"")</f>
        <v>1</v>
      </c>
      <c r="G20" s="35"/>
      <c r="H20" s="35">
        <f>IF(ISNUMBER(H18),SUM(H8:H18),"")</f>
        <v>1.475214958190918E-6</v>
      </c>
      <c r="I20" s="21">
        <f>'jan-apr'!H20</f>
        <v>4.3958425521850586E-7</v>
      </c>
      <c r="J20" s="21">
        <f>IF(ISNUMBER(C20),H20-I20,"")</f>
        <v>1.0356307029724121E-6</v>
      </c>
    </row>
    <row r="21" spans="1:10" ht="13.5" thickTop="1" x14ac:dyDescent="0.2"/>
    <row r="25" spans="1:10" x14ac:dyDescent="0.2">
      <c r="F25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workbookViewId="0">
      <selection activeCell="J18" sqref="J18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9" width="11.42578125" style="3" customWidth="1"/>
    <col min="10" max="10" width="13.42578125" style="3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6" t="s">
        <v>63</v>
      </c>
      <c r="D1" s="57"/>
      <c r="E1" s="57"/>
      <c r="F1" s="57"/>
      <c r="G1" s="57"/>
      <c r="H1" s="58"/>
      <c r="I1" s="25"/>
      <c r="J1" s="26"/>
    </row>
    <row r="2" spans="1:10" x14ac:dyDescent="0.2">
      <c r="A2" s="59" t="s">
        <v>0</v>
      </c>
      <c r="B2" s="59" t="s">
        <v>1</v>
      </c>
      <c r="C2" s="4" t="s">
        <v>24</v>
      </c>
      <c r="D2" s="4" t="s">
        <v>3</v>
      </c>
      <c r="E2" s="62" t="s">
        <v>64</v>
      </c>
      <c r="F2" s="63"/>
      <c r="G2" s="32" t="s">
        <v>18</v>
      </c>
      <c r="H2" s="33"/>
      <c r="I2" s="27"/>
      <c r="J2" s="28"/>
    </row>
    <row r="3" spans="1:10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29"/>
      <c r="J3" s="30"/>
    </row>
    <row r="4" spans="1:10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61"/>
      <c r="B5" s="61"/>
      <c r="C5" s="6"/>
      <c r="D5" s="6"/>
      <c r="E5" s="7"/>
      <c r="F5" s="7" t="s">
        <v>5</v>
      </c>
      <c r="G5" s="7" t="s">
        <v>25</v>
      </c>
      <c r="H5" s="7" t="s">
        <v>25</v>
      </c>
      <c r="I5" s="29" t="s">
        <v>16</v>
      </c>
      <c r="J5" s="30" t="s">
        <v>35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41</v>
      </c>
      <c r="C8" s="36">
        <v>4375925369</v>
      </c>
      <c r="D8" s="36">
        <v>709037</v>
      </c>
      <c r="E8" s="34">
        <f t="shared" ref="E8:E18" si="0">IF(ISNUMBER(C8),C8/D8,"")</f>
        <v>6171.6460057796703</v>
      </c>
      <c r="F8" s="15">
        <f>IF(ISNUMBER(D8),E8/E$20,"")</f>
        <v>1.3384902316050624</v>
      </c>
      <c r="G8" s="34">
        <f>IF(ISNUMBER(D8),($E$20-E8)*0.875,"")</f>
        <v>-1365.6518418918604</v>
      </c>
      <c r="H8" s="34">
        <f>IF(ISNUMBER(C8),G8*D8,"")</f>
        <v>-968297685.01947904</v>
      </c>
      <c r="I8" s="38">
        <f>'jan-mai'!H8</f>
        <v>-745232058.30816233</v>
      </c>
      <c r="J8" s="38">
        <f>IF(ISNUMBER(C8),H8-I8,"")</f>
        <v>-223065626.7113167</v>
      </c>
    </row>
    <row r="9" spans="1:10" x14ac:dyDescent="0.2">
      <c r="A9" s="11">
        <v>11</v>
      </c>
      <c r="B9" s="12" t="s">
        <v>42</v>
      </c>
      <c r="C9" s="36">
        <v>2428348553</v>
      </c>
      <c r="D9" s="36">
        <v>492350</v>
      </c>
      <c r="E9" s="34">
        <f t="shared" si="0"/>
        <v>4932.159140855083</v>
      </c>
      <c r="F9" s="15">
        <f t="shared" ref="F9:F18" si="1">IF(ISNUMBER(C9),E9/E$20,"")</f>
        <v>1.0696736048331004</v>
      </c>
      <c r="G9" s="34">
        <f t="shared" ref="G9:G18" si="2">IF(ISNUMBER(C9),($E$20-E9)*0.875,"")</f>
        <v>-281.10083508284663</v>
      </c>
      <c r="H9" s="34">
        <f>IF(ISNUMBER(C9),G9*D9,"")</f>
        <v>-138399996.15303954</v>
      </c>
      <c r="I9" s="38">
        <f>'jan-mai'!H9</f>
        <v>-110765392.75699861</v>
      </c>
      <c r="J9" s="38">
        <f t="shared" ref="J9:J18" si="3">IF(ISNUMBER(C9),H9-I9,"")</f>
        <v>-27634603.396040931</v>
      </c>
    </row>
    <row r="10" spans="1:10" x14ac:dyDescent="0.2">
      <c r="A10" s="11">
        <v>15</v>
      </c>
      <c r="B10" s="16" t="s">
        <v>43</v>
      </c>
      <c r="C10" s="36">
        <v>1121820118</v>
      </c>
      <c r="D10" s="36">
        <v>268365</v>
      </c>
      <c r="E10" s="34">
        <f t="shared" si="0"/>
        <v>4180.2027760699048</v>
      </c>
      <c r="F10" s="15">
        <f t="shared" si="1"/>
        <v>0.90659130103348973</v>
      </c>
      <c r="G10" s="34">
        <f t="shared" si="2"/>
        <v>376.86098410418435</v>
      </c>
      <c r="H10" s="34">
        <f t="shared" ref="H10:H17" si="4">IF(ISNUMBER(C10),G10*D10,"")</f>
        <v>101136297.99911943</v>
      </c>
      <c r="I10" s="38">
        <f>'jan-mai'!H10</f>
        <v>84563991.350607917</v>
      </c>
      <c r="J10" s="38">
        <f t="shared" si="3"/>
        <v>16572306.648511514</v>
      </c>
    </row>
    <row r="11" spans="1:10" x14ac:dyDescent="0.2">
      <c r="A11" s="11">
        <v>18</v>
      </c>
      <c r="B11" s="16" t="s">
        <v>44</v>
      </c>
      <c r="C11" s="36">
        <v>990064125</v>
      </c>
      <c r="D11" s="36">
        <v>241084</v>
      </c>
      <c r="E11" s="34">
        <f t="shared" si="0"/>
        <v>4106.718508901462</v>
      </c>
      <c r="F11" s="15">
        <f t="shared" si="1"/>
        <v>0.89065422789457249</v>
      </c>
      <c r="G11" s="34">
        <f t="shared" si="2"/>
        <v>441.15971787657179</v>
      </c>
      <c r="H11" s="34">
        <f t="shared" si="4"/>
        <v>106356549.42455544</v>
      </c>
      <c r="I11" s="38">
        <f>'jan-mai'!H11</f>
        <v>82336734.228958517</v>
      </c>
      <c r="J11" s="38">
        <f t="shared" si="3"/>
        <v>24019815.195596918</v>
      </c>
    </row>
    <row r="12" spans="1:10" x14ac:dyDescent="0.2">
      <c r="A12" s="11">
        <v>30</v>
      </c>
      <c r="B12" s="16" t="s">
        <v>45</v>
      </c>
      <c r="C12" s="36">
        <v>6093156501</v>
      </c>
      <c r="D12" s="36">
        <v>1292241</v>
      </c>
      <c r="E12" s="34">
        <f t="shared" si="0"/>
        <v>4715.1858678063918</v>
      </c>
      <c r="F12" s="15">
        <f t="shared" si="1"/>
        <v>1.0226170163276871</v>
      </c>
      <c r="G12" s="34">
        <f t="shared" si="2"/>
        <v>-91.249221165241806</v>
      </c>
      <c r="H12" s="34">
        <f t="shared" si="4"/>
        <v>-117915984.80779323</v>
      </c>
      <c r="I12" s="38">
        <f>'jan-mai'!H12</f>
        <v>-97277737.571613446</v>
      </c>
      <c r="J12" s="38">
        <f t="shared" si="3"/>
        <v>-20638247.236179784</v>
      </c>
    </row>
    <row r="13" spans="1:10" x14ac:dyDescent="0.2">
      <c r="A13" s="11">
        <v>34</v>
      </c>
      <c r="B13" s="16" t="s">
        <v>46</v>
      </c>
      <c r="C13" s="36">
        <v>1387388603</v>
      </c>
      <c r="D13" s="36">
        <v>373628</v>
      </c>
      <c r="E13" s="34">
        <f t="shared" si="0"/>
        <v>3713.2886266553896</v>
      </c>
      <c r="F13" s="15">
        <f t="shared" si="1"/>
        <v>0.80532819757547425</v>
      </c>
      <c r="G13" s="34">
        <f t="shared" si="2"/>
        <v>785.41086484188509</v>
      </c>
      <c r="H13" s="34">
        <f t="shared" si="4"/>
        <v>293451490.60914385</v>
      </c>
      <c r="I13" s="38">
        <f>'jan-mai'!H13</f>
        <v>235056600.84526283</v>
      </c>
      <c r="J13" s="38">
        <f t="shared" si="3"/>
        <v>58394889.763881028</v>
      </c>
    </row>
    <row r="14" spans="1:10" x14ac:dyDescent="0.2">
      <c r="A14" s="11">
        <v>38</v>
      </c>
      <c r="B14" s="16" t="s">
        <v>47</v>
      </c>
      <c r="C14" s="36">
        <v>1776593908</v>
      </c>
      <c r="D14" s="36">
        <v>429101</v>
      </c>
      <c r="E14" s="34">
        <f t="shared" si="0"/>
        <v>4140.2697919604007</v>
      </c>
      <c r="F14" s="15">
        <f t="shared" si="1"/>
        <v>0.8979307412574824</v>
      </c>
      <c r="G14" s="34">
        <f t="shared" si="2"/>
        <v>411.80234520000045</v>
      </c>
      <c r="H14" s="34">
        <f t="shared" si="4"/>
        <v>176704798.1276654</v>
      </c>
      <c r="I14" s="38">
        <f>'jan-mai'!H14</f>
        <v>137201132.62479824</v>
      </c>
      <c r="J14" s="38">
        <f t="shared" si="3"/>
        <v>39503665.502867162</v>
      </c>
    </row>
    <row r="15" spans="1:10" x14ac:dyDescent="0.2">
      <c r="A15" s="11">
        <v>42</v>
      </c>
      <c r="B15" s="16" t="s">
        <v>48</v>
      </c>
      <c r="C15" s="36">
        <v>1218932968</v>
      </c>
      <c r="D15" s="36">
        <v>316051</v>
      </c>
      <c r="E15" s="34">
        <f t="shared" si="0"/>
        <v>3856.760358296604</v>
      </c>
      <c r="F15" s="15">
        <f t="shared" si="1"/>
        <v>0.83644396655078312</v>
      </c>
      <c r="G15" s="34">
        <f t="shared" si="2"/>
        <v>659.87309965582256</v>
      </c>
      <c r="H15" s="34">
        <f t="shared" si="4"/>
        <v>208553553.01932237</v>
      </c>
      <c r="I15" s="38">
        <f>'jan-mai'!H15</f>
        <v>163474409.95994574</v>
      </c>
      <c r="J15" s="38">
        <f t="shared" si="3"/>
        <v>45079143.059376627</v>
      </c>
    </row>
    <row r="16" spans="1:10" x14ac:dyDescent="0.2">
      <c r="A16" s="11">
        <v>46</v>
      </c>
      <c r="B16" s="16" t="s">
        <v>49</v>
      </c>
      <c r="C16" s="36">
        <v>2929782396</v>
      </c>
      <c r="D16" s="36">
        <v>646205</v>
      </c>
      <c r="E16" s="34">
        <f t="shared" si="0"/>
        <v>4533.8281133695964</v>
      </c>
      <c r="F16" s="15">
        <f t="shared" si="1"/>
        <v>0.98328462712193032</v>
      </c>
      <c r="G16" s="34">
        <f t="shared" si="2"/>
        <v>67.438813966954172</v>
      </c>
      <c r="H16" s="34">
        <f t="shared" si="4"/>
        <v>43579298.779515624</v>
      </c>
      <c r="I16" s="38">
        <f>'jan-mai'!H16</f>
        <v>29268237.993898917</v>
      </c>
      <c r="J16" s="38">
        <f t="shared" si="3"/>
        <v>14311060.785616707</v>
      </c>
    </row>
    <row r="17" spans="1:10" x14ac:dyDescent="0.2">
      <c r="A17" s="11">
        <v>50</v>
      </c>
      <c r="B17" s="16" t="s">
        <v>50</v>
      </c>
      <c r="C17" s="36">
        <v>1993310563</v>
      </c>
      <c r="D17" s="36">
        <v>478470</v>
      </c>
      <c r="E17" s="34">
        <f t="shared" si="0"/>
        <v>4166.0094948481619</v>
      </c>
      <c r="F17" s="15">
        <f t="shared" si="1"/>
        <v>0.90351309981262651</v>
      </c>
      <c r="G17" s="34">
        <f t="shared" si="2"/>
        <v>389.28010517320934</v>
      </c>
      <c r="H17" s="34">
        <f t="shared" si="4"/>
        <v>186258851.92222548</v>
      </c>
      <c r="I17" s="38">
        <f>'jan-mai'!H17</f>
        <v>136836156.45818797</v>
      </c>
      <c r="J17" s="38">
        <f t="shared" si="3"/>
        <v>49422695.464037508</v>
      </c>
    </row>
    <row r="18" spans="1:10" x14ac:dyDescent="0.2">
      <c r="A18" s="11">
        <v>54</v>
      </c>
      <c r="B18" s="16" t="s">
        <v>51</v>
      </c>
      <c r="C18" s="36">
        <v>993838950</v>
      </c>
      <c r="D18" s="36">
        <v>242452</v>
      </c>
      <c r="E18" s="34">
        <f t="shared" si="0"/>
        <v>4099.1163199313678</v>
      </c>
      <c r="F18" s="15">
        <f t="shared" si="1"/>
        <v>0.88900548529563572</v>
      </c>
      <c r="G18" s="34">
        <f t="shared" si="2"/>
        <v>447.81163322540419</v>
      </c>
      <c r="H18" s="34">
        <f>IF(ISNUMBER(C18),G18*D18,"")</f>
        <v>108572826.0987657</v>
      </c>
      <c r="I18" s="38">
        <f>'jan-mai'!H18</f>
        <v>84537925.175113022</v>
      </c>
      <c r="J18" s="38">
        <f t="shared" si="3"/>
        <v>24034900.923652679</v>
      </c>
    </row>
    <row r="19" spans="1:10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0" ht="13.5" thickBot="1" x14ac:dyDescent="0.25">
      <c r="A20" s="20"/>
      <c r="B20" s="20" t="s">
        <v>7</v>
      </c>
      <c r="C20" s="31">
        <f>IF(ISNUMBER(C18),SUM(C8:C18),"")</f>
        <v>25309162054</v>
      </c>
      <c r="D20" s="35">
        <f>IF(ISNUMBER(D18),SUM(D8:D18),"")</f>
        <v>5488984</v>
      </c>
      <c r="E20" s="35">
        <f>IF(ISNUMBER(C20),C20/D20,"")</f>
        <v>4610.901043617544</v>
      </c>
      <c r="F20" s="22">
        <f>IF(ISNUMBER(E20),E20/E$20,"")</f>
        <v>1</v>
      </c>
      <c r="G20" s="35"/>
      <c r="H20" s="35">
        <f>IF(ISNUMBER(H18),SUM(H8:H18),"")</f>
        <v>1.5199184417724609E-6</v>
      </c>
      <c r="I20" s="21">
        <f>'jan-apr'!H20</f>
        <v>4.3958425521850586E-7</v>
      </c>
      <c r="J20" s="21">
        <f>IF(ISNUMBER(C20),H20-I20,"")</f>
        <v>1.0803341865539551E-6</v>
      </c>
    </row>
    <row r="21" spans="1:10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0" x14ac:dyDescent="0.2">
      <c r="F26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workbookViewId="0">
      <selection activeCell="G33" sqref="G33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6" t="s">
        <v>61</v>
      </c>
      <c r="D1" s="57"/>
      <c r="E1" s="57"/>
      <c r="F1" s="57"/>
      <c r="G1" s="57"/>
      <c r="H1" s="58"/>
      <c r="I1" s="25"/>
      <c r="J1" s="26"/>
    </row>
    <row r="2" spans="1:13" x14ac:dyDescent="0.2">
      <c r="A2" s="59" t="s">
        <v>0</v>
      </c>
      <c r="B2" s="59" t="s">
        <v>1</v>
      </c>
      <c r="C2" s="4" t="s">
        <v>15</v>
      </c>
      <c r="D2" s="4" t="s">
        <v>3</v>
      </c>
      <c r="E2" s="62" t="s">
        <v>62</v>
      </c>
      <c r="F2" s="63"/>
      <c r="G2" s="32" t="s">
        <v>18</v>
      </c>
      <c r="H2" s="33"/>
      <c r="I2" s="27"/>
      <c r="J2" s="28"/>
    </row>
    <row r="3" spans="1:13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29"/>
      <c r="J3" s="30"/>
    </row>
    <row r="4" spans="1:13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2">
      <c r="A5" s="61"/>
      <c r="B5" s="61"/>
      <c r="C5" s="6"/>
      <c r="D5" s="6"/>
      <c r="E5" s="7"/>
      <c r="F5" s="7" t="s">
        <v>5</v>
      </c>
      <c r="G5" s="7" t="s">
        <v>16</v>
      </c>
      <c r="H5" s="7" t="s">
        <v>16</v>
      </c>
      <c r="I5" s="29" t="s">
        <v>14</v>
      </c>
      <c r="J5" s="30" t="s">
        <v>17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41</v>
      </c>
      <c r="C8" s="34">
        <v>3400522053</v>
      </c>
      <c r="D8" s="36">
        <v>709037</v>
      </c>
      <c r="E8" s="34">
        <f t="shared" ref="E8:E18" si="0">IF(ISNUMBER(C8),C8/D8,"")</f>
        <v>4795.9726403558634</v>
      </c>
      <c r="F8" s="15">
        <f>IF(ISNUMBER(D8),E8/E$20,"")</f>
        <v>1.3341511039618952</v>
      </c>
      <c r="G8" s="34">
        <f>IF(ISNUMBER(D8),($E$20-E8)*0.875,"")</f>
        <v>-1051.0481939703602</v>
      </c>
      <c r="H8" s="34">
        <f>IF(ISNUMBER(C8),G8*D8,"")</f>
        <v>-745232058.30816233</v>
      </c>
      <c r="I8" s="38">
        <f>'jan-apr'!H8</f>
        <v>-407493464.21413809</v>
      </c>
      <c r="J8" s="38">
        <f>IF(ISNUMBER(D8),H8-I8,"")</f>
        <v>-337738594.09402424</v>
      </c>
      <c r="M8" s="24"/>
    </row>
    <row r="9" spans="1:13" x14ac:dyDescent="0.2">
      <c r="A9" s="11">
        <v>11</v>
      </c>
      <c r="B9" s="12" t="s">
        <v>42</v>
      </c>
      <c r="C9" s="34">
        <v>1896476346</v>
      </c>
      <c r="D9" s="36">
        <v>492350</v>
      </c>
      <c r="E9" s="34">
        <f t="shared" si="0"/>
        <v>3851.8865563115669</v>
      </c>
      <c r="F9" s="15">
        <f t="shared" ref="F9:F18" si="1">IF(ISNUMBER(C9),E9/E$20,"")</f>
        <v>1.0715237735504979</v>
      </c>
      <c r="G9" s="34">
        <f t="shared" ref="G9:G18" si="2">IF(ISNUMBER(C9),($E$20-E9)*0.875,"")</f>
        <v>-224.97287043160071</v>
      </c>
      <c r="H9" s="34">
        <f>IF(ISNUMBER(C9),G9*D9,"")</f>
        <v>-110765392.75699861</v>
      </c>
      <c r="I9" s="38">
        <f>'jan-apr'!H9</f>
        <v>-54311989.625534795</v>
      </c>
      <c r="J9" s="38">
        <f t="shared" ref="J9:J18" si="3">IF(ISNUMBER(C9),H9-I9,"")</f>
        <v>-56453403.131463818</v>
      </c>
      <c r="M9" s="24"/>
    </row>
    <row r="10" spans="1:13" x14ac:dyDescent="0.2">
      <c r="A10" s="11">
        <v>15</v>
      </c>
      <c r="B10" s="16" t="s">
        <v>43</v>
      </c>
      <c r="C10" s="34">
        <v>868067152</v>
      </c>
      <c r="D10" s="36">
        <v>268365</v>
      </c>
      <c r="E10" s="34">
        <f t="shared" si="0"/>
        <v>3234.6511355802731</v>
      </c>
      <c r="F10" s="15">
        <f t="shared" si="1"/>
        <v>0.89982026735369491</v>
      </c>
      <c r="G10" s="34">
        <f t="shared" si="2"/>
        <v>315.10812270828131</v>
      </c>
      <c r="H10" s="34">
        <f>IF(ISNUMBER(C10),G10*D10,"")</f>
        <v>84563991.350607917</v>
      </c>
      <c r="I10" s="38">
        <f>'jan-apr'!H10</f>
        <v>41892253.88851098</v>
      </c>
      <c r="J10" s="38">
        <f t="shared" si="3"/>
        <v>42671737.462096937</v>
      </c>
      <c r="M10" s="24"/>
    </row>
    <row r="11" spans="1:13" x14ac:dyDescent="0.2">
      <c r="A11" s="11">
        <v>18</v>
      </c>
      <c r="B11" s="16" t="s">
        <v>44</v>
      </c>
      <c r="C11" s="34">
        <v>772543540</v>
      </c>
      <c r="D11" s="36">
        <v>241084</v>
      </c>
      <c r="E11" s="34">
        <f t="shared" si="0"/>
        <v>3204.4579482669942</v>
      </c>
      <c r="F11" s="15">
        <f t="shared" si="1"/>
        <v>0.89142107970045792</v>
      </c>
      <c r="G11" s="34">
        <f t="shared" si="2"/>
        <v>341.52716160740039</v>
      </c>
      <c r="H11" s="34">
        <f>IF(ISNUMBER(C11),G11*D11,"")</f>
        <v>82336734.228958517</v>
      </c>
      <c r="I11" s="38">
        <f>'jan-apr'!H11</f>
        <v>33657150.689791985</v>
      </c>
      <c r="J11" s="38">
        <f t="shared" si="3"/>
        <v>48679583.539166532</v>
      </c>
      <c r="M11" s="24"/>
    </row>
    <row r="12" spans="1:13" x14ac:dyDescent="0.2">
      <c r="A12" s="11">
        <v>30</v>
      </c>
      <c r="B12" s="16" t="s">
        <v>45</v>
      </c>
      <c r="C12" s="34">
        <v>4756489816</v>
      </c>
      <c r="D12" s="36">
        <v>1292241</v>
      </c>
      <c r="E12" s="34">
        <f t="shared" si="0"/>
        <v>3680.8070754603823</v>
      </c>
      <c r="F12" s="15">
        <f t="shared" si="1"/>
        <v>1.0239326183545208</v>
      </c>
      <c r="G12" s="34">
        <f t="shared" si="2"/>
        <v>-75.278324686814187</v>
      </c>
      <c r="H12" s="34">
        <f t="shared" ref="H12:H17" si="4">IF(ISNUMBER(C12),G12*D12,"")</f>
        <v>-97277737.571613446</v>
      </c>
      <c r="I12" s="38">
        <f>'jan-apr'!H12</f>
        <v>-27794209.904129893</v>
      </c>
      <c r="J12" s="38">
        <f t="shared" si="3"/>
        <v>-69483527.667483553</v>
      </c>
      <c r="M12" s="24"/>
    </row>
    <row r="13" spans="1:13" x14ac:dyDescent="0.2">
      <c r="A13" s="11">
        <v>34</v>
      </c>
      <c r="B13" s="16" t="s">
        <v>46</v>
      </c>
      <c r="C13" s="34">
        <v>1074472368</v>
      </c>
      <c r="D13" s="36">
        <v>373628</v>
      </c>
      <c r="E13" s="34">
        <f t="shared" si="0"/>
        <v>2875.781172717248</v>
      </c>
      <c r="F13" s="15">
        <f t="shared" si="1"/>
        <v>0.79998926475294962</v>
      </c>
      <c r="G13" s="34">
        <f t="shared" si="2"/>
        <v>629.11934021342836</v>
      </c>
      <c r="H13" s="34">
        <f t="shared" si="4"/>
        <v>235056600.84526283</v>
      </c>
      <c r="I13" s="38">
        <f>'jan-apr'!H13</f>
        <v>133568371.96957944</v>
      </c>
      <c r="J13" s="38">
        <f t="shared" si="3"/>
        <v>101488228.87568338</v>
      </c>
      <c r="M13" s="24"/>
    </row>
    <row r="14" spans="1:13" x14ac:dyDescent="0.2">
      <c r="A14" s="11">
        <v>38</v>
      </c>
      <c r="B14" s="16" t="s">
        <v>47</v>
      </c>
      <c r="C14" s="34">
        <v>1385720126</v>
      </c>
      <c r="D14" s="36">
        <v>429101</v>
      </c>
      <c r="E14" s="34">
        <f t="shared" si="0"/>
        <v>3229.3565524200594</v>
      </c>
      <c r="F14" s="15">
        <f t="shared" si="1"/>
        <v>0.89834741200235724</v>
      </c>
      <c r="G14" s="34">
        <f t="shared" si="2"/>
        <v>319.74088297346833</v>
      </c>
      <c r="H14" s="34">
        <f t="shared" si="4"/>
        <v>137201132.62479824</v>
      </c>
      <c r="I14" s="38">
        <f>'jan-apr'!H14</f>
        <v>84963267.173940122</v>
      </c>
      <c r="J14" s="38">
        <f t="shared" si="3"/>
        <v>52237865.450858116</v>
      </c>
      <c r="M14" s="24"/>
    </row>
    <row r="15" spans="1:13" x14ac:dyDescent="0.2">
      <c r="A15" s="11">
        <v>42</v>
      </c>
      <c r="B15" s="16" t="s">
        <v>48</v>
      </c>
      <c r="C15" s="34">
        <v>949304243</v>
      </c>
      <c r="D15" s="36">
        <v>316051</v>
      </c>
      <c r="E15" s="34">
        <f t="shared" si="0"/>
        <v>3003.6425861648913</v>
      </c>
      <c r="F15" s="15">
        <f t="shared" si="1"/>
        <v>0.83555795096060159</v>
      </c>
      <c r="G15" s="34">
        <f t="shared" si="2"/>
        <v>517.24060344674035</v>
      </c>
      <c r="H15" s="34">
        <f t="shared" si="4"/>
        <v>163474409.95994574</v>
      </c>
      <c r="I15" s="38">
        <f>'jan-apr'!H15</f>
        <v>89271847.01561363</v>
      </c>
      <c r="J15" s="38">
        <f t="shared" si="3"/>
        <v>74202562.944332108</v>
      </c>
      <c r="M15" s="24"/>
    </row>
    <row r="16" spans="1:13" x14ac:dyDescent="0.2">
      <c r="A16" s="11">
        <v>46</v>
      </c>
      <c r="B16" s="16" t="s">
        <v>49</v>
      </c>
      <c r="C16" s="34">
        <v>2289511973</v>
      </c>
      <c r="D16" s="36">
        <v>646205</v>
      </c>
      <c r="E16" s="34">
        <f t="shared" si="0"/>
        <v>3543.0118507284842</v>
      </c>
      <c r="F16" s="15">
        <f t="shared" si="1"/>
        <v>0.985600529124108</v>
      </c>
      <c r="G16" s="34">
        <f t="shared" si="2"/>
        <v>45.29249695359664</v>
      </c>
      <c r="H16" s="34">
        <f t="shared" si="4"/>
        <v>29268237.993898917</v>
      </c>
      <c r="I16" s="38">
        <f>'jan-apr'!H16</f>
        <v>-5195782.0450287787</v>
      </c>
      <c r="J16" s="38">
        <f t="shared" si="3"/>
        <v>34464020.038927697</v>
      </c>
      <c r="M16" s="24"/>
    </row>
    <row r="17" spans="1:13" x14ac:dyDescent="0.2">
      <c r="A17" s="11">
        <v>50</v>
      </c>
      <c r="B17" s="16" t="s">
        <v>50</v>
      </c>
      <c r="C17" s="34">
        <v>1563607674</v>
      </c>
      <c r="D17" s="36">
        <v>478470</v>
      </c>
      <c r="E17" s="34">
        <f t="shared" si="0"/>
        <v>3267.9325224151985</v>
      </c>
      <c r="F17" s="15">
        <f t="shared" si="1"/>
        <v>0.90907853513728754</v>
      </c>
      <c r="G17" s="34">
        <f t="shared" si="2"/>
        <v>285.98690922772164</v>
      </c>
      <c r="H17" s="34">
        <f t="shared" si="4"/>
        <v>136836156.45818797</v>
      </c>
      <c r="I17" s="38">
        <f>'jan-apr'!H17</f>
        <v>71012345.458343402</v>
      </c>
      <c r="J17" s="38">
        <f t="shared" si="3"/>
        <v>65823810.999844566</v>
      </c>
      <c r="M17" s="24"/>
    </row>
    <row r="18" spans="1:13" x14ac:dyDescent="0.2">
      <c r="A18" s="11">
        <v>54</v>
      </c>
      <c r="B18" s="16" t="s">
        <v>51</v>
      </c>
      <c r="C18" s="34">
        <v>774945545</v>
      </c>
      <c r="D18" s="36">
        <v>242452</v>
      </c>
      <c r="E18" s="34">
        <f t="shared" si="0"/>
        <v>3196.2843985613649</v>
      </c>
      <c r="F18" s="15">
        <f t="shared" si="1"/>
        <v>0.88914734897245196</v>
      </c>
      <c r="G18" s="34">
        <f t="shared" si="2"/>
        <v>348.67901759982601</v>
      </c>
      <c r="H18" s="34">
        <f>IF(ISNUMBER(C18),G18*D18,"")</f>
        <v>84537925.175113022</v>
      </c>
      <c r="I18" s="38">
        <f>'jan-apr'!H18</f>
        <v>40430209.59305241</v>
      </c>
      <c r="J18" s="38">
        <f t="shared" si="3"/>
        <v>44107715.582060613</v>
      </c>
      <c r="M18" s="24"/>
    </row>
    <row r="19" spans="1:13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3" ht="13.5" thickBot="1" x14ac:dyDescent="0.25">
      <c r="A20" s="20"/>
      <c r="B20" s="20" t="s">
        <v>7</v>
      </c>
      <c r="C20" s="31">
        <f>IF(ISNUMBER(C18),SUM(C8:C18),"")</f>
        <v>19731660836</v>
      </c>
      <c r="D20" s="35">
        <f>IF(ISNUMBER(D18),SUM(D8:D18),"")</f>
        <v>5488984</v>
      </c>
      <c r="E20" s="35">
        <f>IF(ISNUMBER(C20),C20/D20,"")</f>
        <v>3594.7747043897375</v>
      </c>
      <c r="F20" s="22">
        <f>IF(ISNUMBER(E20),E20/E$20,"")</f>
        <v>1</v>
      </c>
      <c r="G20" s="35"/>
      <c r="H20" s="35">
        <f>IF(ISNUMBER(H18),SUM(H8:H18),"")</f>
        <v>-1.4007091522216797E-6</v>
      </c>
      <c r="I20" s="21">
        <f>'jan-apr'!H20</f>
        <v>4.3958425521850586E-7</v>
      </c>
      <c r="J20" s="21">
        <f>IF(ISNUMBER(C20),H20-I20,"")</f>
        <v>-1.8402934074401855E-6</v>
      </c>
    </row>
    <row r="21" spans="1:13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3" x14ac:dyDescent="0.2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workbookViewId="0">
      <selection activeCell="G28" sqref="G28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6" t="s">
        <v>59</v>
      </c>
      <c r="D1" s="57"/>
      <c r="E1" s="57"/>
      <c r="F1" s="57"/>
      <c r="G1" s="57"/>
      <c r="H1" s="58"/>
      <c r="I1" s="25"/>
      <c r="J1" s="26"/>
    </row>
    <row r="2" spans="1:13" x14ac:dyDescent="0.2">
      <c r="A2" s="59" t="s">
        <v>0</v>
      </c>
      <c r="B2" s="59" t="s">
        <v>1</v>
      </c>
      <c r="C2" s="4" t="s">
        <v>13</v>
      </c>
      <c r="D2" s="4" t="s">
        <v>3</v>
      </c>
      <c r="E2" s="62" t="s">
        <v>60</v>
      </c>
      <c r="F2" s="63"/>
      <c r="G2" s="32" t="s">
        <v>18</v>
      </c>
      <c r="H2" s="33"/>
      <c r="I2" s="27"/>
      <c r="J2" s="28"/>
    </row>
    <row r="3" spans="1:13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29"/>
      <c r="J3" s="30"/>
    </row>
    <row r="4" spans="1:13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2">
      <c r="A5" s="61"/>
      <c r="B5" s="61"/>
      <c r="C5" s="6"/>
      <c r="D5" s="6"/>
      <c r="E5" s="7"/>
      <c r="F5" s="7" t="s">
        <v>5</v>
      </c>
      <c r="G5" s="7" t="s">
        <v>14</v>
      </c>
      <c r="H5" s="7" t="s">
        <v>14</v>
      </c>
      <c r="I5" s="29" t="s">
        <v>12</v>
      </c>
      <c r="J5" s="30" t="s">
        <v>23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41</v>
      </c>
      <c r="C8" s="13">
        <v>2057058858</v>
      </c>
      <c r="D8" s="36">
        <v>709037</v>
      </c>
      <c r="E8" s="34">
        <f t="shared" ref="E8:E18" si="0">IF(ISNUMBER(C8),C8/D8,"")</f>
        <v>2901.2010064354895</v>
      </c>
      <c r="F8" s="15">
        <f>IF(ISNUMBER(D8),E8/E$20,"")</f>
        <v>1.2926485177541556</v>
      </c>
      <c r="G8" s="34">
        <f>IF(ISNUMBER(D8),($E$20-E8)*0.875,"")</f>
        <v>-574.71396304302607</v>
      </c>
      <c r="H8" s="34">
        <f>IF(ISNUMBER(C8),G8*D8,"")</f>
        <v>-407493464.21413809</v>
      </c>
      <c r="I8" s="38">
        <f>'jan-mar'!H8</f>
        <v>-412856040.92438525</v>
      </c>
      <c r="J8" s="38">
        <f>IF(ISNUMBER(D8),H8-I8,"")</f>
        <v>5362576.710247159</v>
      </c>
      <c r="M8" s="24"/>
    </row>
    <row r="9" spans="1:13" x14ac:dyDescent="0.2">
      <c r="A9" s="11">
        <v>11</v>
      </c>
      <c r="B9" s="12" t="s">
        <v>42</v>
      </c>
      <c r="C9" s="13">
        <v>1167093824</v>
      </c>
      <c r="D9" s="36">
        <v>492350</v>
      </c>
      <c r="E9" s="34">
        <f t="shared" si="0"/>
        <v>2370.4556189702448</v>
      </c>
      <c r="F9" s="15">
        <f t="shared" ref="F9:F18" si="1">IF(ISNUMBER(C9),E9/E$20,"")</f>
        <v>1.0561715425669975</v>
      </c>
      <c r="G9" s="34">
        <f t="shared" ref="G9:G18" si="2">IF(ISNUMBER(C9),($E$20-E9)*0.875,"")</f>
        <v>-110.31174901093692</v>
      </c>
      <c r="H9" s="34">
        <f>IF(ISNUMBER(C9),G9*D9,"")</f>
        <v>-54311989.625534795</v>
      </c>
      <c r="I9" s="38">
        <f>'jan-mar'!H9</f>
        <v>-55515302.248316497</v>
      </c>
      <c r="J9" s="38">
        <f t="shared" ref="J9:J18" si="3">IF(ISNUMBER(C9),H9-I9,"")</f>
        <v>1203312.6227817014</v>
      </c>
      <c r="M9" s="24"/>
    </row>
    <row r="10" spans="1:13" x14ac:dyDescent="0.2">
      <c r="A10" s="11">
        <v>15</v>
      </c>
      <c r="B10" s="16" t="s">
        <v>43</v>
      </c>
      <c r="C10" s="13">
        <v>554437532</v>
      </c>
      <c r="D10" s="36">
        <v>268365</v>
      </c>
      <c r="E10" s="34">
        <f t="shared" si="0"/>
        <v>2065.9830156689582</v>
      </c>
      <c r="F10" s="15">
        <f t="shared" si="1"/>
        <v>0.92051184215977966</v>
      </c>
      <c r="G10" s="34">
        <f t="shared" si="2"/>
        <v>156.1017788776889</v>
      </c>
      <c r="H10" s="34">
        <f t="shared" ref="H10:H17" si="4">IF(ISNUMBER(C10),G10*D10,"")</f>
        <v>41892253.88851098</v>
      </c>
      <c r="I10" s="38">
        <f>'jan-mar'!H10</f>
        <v>38553710.057861343</v>
      </c>
      <c r="J10" s="38">
        <f t="shared" si="3"/>
        <v>3338543.8306496367</v>
      </c>
      <c r="M10" s="24"/>
    </row>
    <row r="11" spans="1:13" x14ac:dyDescent="0.2">
      <c r="A11" s="11">
        <v>18</v>
      </c>
      <c r="B11" s="16" t="s">
        <v>44</v>
      </c>
      <c r="C11" s="13">
        <v>502620010</v>
      </c>
      <c r="D11" s="36">
        <v>241084</v>
      </c>
      <c r="E11" s="34">
        <f t="shared" si="0"/>
        <v>2084.8335434952132</v>
      </c>
      <c r="F11" s="15">
        <f t="shared" si="1"/>
        <v>0.92891081444727042</v>
      </c>
      <c r="G11" s="34">
        <f t="shared" si="2"/>
        <v>139.60756702971571</v>
      </c>
      <c r="H11" s="34">
        <f t="shared" si="4"/>
        <v>33657150.689791985</v>
      </c>
      <c r="I11" s="38">
        <f>'jan-mar'!H11</f>
        <v>40259172.30635497</v>
      </c>
      <c r="J11" s="38">
        <f t="shared" si="3"/>
        <v>-6602021.6165629849</v>
      </c>
      <c r="M11" s="24"/>
    </row>
    <row r="12" spans="1:13" x14ac:dyDescent="0.2">
      <c r="A12" s="11">
        <v>30</v>
      </c>
      <c r="B12" s="16" t="s">
        <v>45</v>
      </c>
      <c r="C12" s="13">
        <v>2932051191</v>
      </c>
      <c r="D12" s="36">
        <v>1292241</v>
      </c>
      <c r="E12" s="34">
        <f t="shared" si="0"/>
        <v>2268.9662307572657</v>
      </c>
      <c r="F12" s="15">
        <f t="shared" si="1"/>
        <v>1.0109523016559832</v>
      </c>
      <c r="G12" s="34">
        <f t="shared" si="2"/>
        <v>-21.508534324580239</v>
      </c>
      <c r="H12" s="34">
        <f t="shared" si="4"/>
        <v>-27794209.904129893</v>
      </c>
      <c r="I12" s="38">
        <f>'jan-mar'!H12</f>
        <v>-38767526.32639873</v>
      </c>
      <c r="J12" s="38">
        <f t="shared" si="3"/>
        <v>10973316.422268838</v>
      </c>
      <c r="M12" s="24"/>
    </row>
    <row r="13" spans="1:13" x14ac:dyDescent="0.2">
      <c r="A13" s="11">
        <v>34</v>
      </c>
      <c r="B13" s="16" t="s">
        <v>46</v>
      </c>
      <c r="C13" s="13">
        <v>685915529</v>
      </c>
      <c r="D13" s="36">
        <v>373628</v>
      </c>
      <c r="E13" s="34">
        <f t="shared" si="0"/>
        <v>1835.824748145214</v>
      </c>
      <c r="F13" s="15">
        <f t="shared" si="1"/>
        <v>0.81796336561386551</v>
      </c>
      <c r="G13" s="34">
        <f t="shared" si="2"/>
        <v>357.49026296096503</v>
      </c>
      <c r="H13" s="34">
        <f t="shared" si="4"/>
        <v>133568371.96957944</v>
      </c>
      <c r="I13" s="38">
        <f>'jan-mar'!H13</f>
        <v>130927738.13117956</v>
      </c>
      <c r="J13" s="38">
        <f t="shared" si="3"/>
        <v>2640633.8383998871</v>
      </c>
      <c r="M13" s="24"/>
    </row>
    <row r="14" spans="1:13" x14ac:dyDescent="0.2">
      <c r="A14" s="11">
        <v>38</v>
      </c>
      <c r="B14" s="16" t="s">
        <v>47</v>
      </c>
      <c r="C14" s="13">
        <v>865966992</v>
      </c>
      <c r="D14" s="36">
        <v>429101</v>
      </c>
      <c r="E14" s="34">
        <f t="shared" si="0"/>
        <v>2018.0959540993845</v>
      </c>
      <c r="F14" s="15">
        <f t="shared" si="1"/>
        <v>0.89917545801397203</v>
      </c>
      <c r="G14" s="34">
        <f t="shared" si="2"/>
        <v>198.00295775106588</v>
      </c>
      <c r="H14" s="34">
        <f t="shared" si="4"/>
        <v>84963267.173940122</v>
      </c>
      <c r="I14" s="38">
        <f>'jan-mar'!H14</f>
        <v>92913938.837428972</v>
      </c>
      <c r="J14" s="38">
        <f t="shared" si="3"/>
        <v>-7950671.66348885</v>
      </c>
      <c r="M14" s="24"/>
    </row>
    <row r="15" spans="1:13" x14ac:dyDescent="0.2">
      <c r="A15" s="11">
        <v>42</v>
      </c>
      <c r="B15" s="16" t="s">
        <v>48</v>
      </c>
      <c r="C15" s="13">
        <v>607315171</v>
      </c>
      <c r="D15" s="36">
        <v>316051</v>
      </c>
      <c r="E15" s="34">
        <f t="shared" si="0"/>
        <v>1921.5733251911875</v>
      </c>
      <c r="F15" s="15">
        <f t="shared" si="1"/>
        <v>0.85616918822737365</v>
      </c>
      <c r="G15" s="34">
        <f t="shared" si="2"/>
        <v>282.46025804573827</v>
      </c>
      <c r="H15" s="34">
        <f t="shared" si="4"/>
        <v>89271847.01561363</v>
      </c>
      <c r="I15" s="38">
        <f>'jan-mar'!H15</f>
        <v>94038306.437707558</v>
      </c>
      <c r="J15" s="38">
        <f t="shared" si="3"/>
        <v>-4766459.4220939279</v>
      </c>
      <c r="M15" s="24"/>
    </row>
    <row r="16" spans="1:13" x14ac:dyDescent="0.2">
      <c r="A16" s="11">
        <v>46</v>
      </c>
      <c r="B16" s="16" t="s">
        <v>49</v>
      </c>
      <c r="C16" s="13">
        <v>1456270877</v>
      </c>
      <c r="D16" s="36">
        <v>646205</v>
      </c>
      <c r="E16" s="34">
        <f t="shared" si="0"/>
        <v>2253.5741397853621</v>
      </c>
      <c r="F16" s="15">
        <f t="shared" si="1"/>
        <v>1.0040942578541805</v>
      </c>
      <c r="G16" s="34">
        <f t="shared" si="2"/>
        <v>-8.0404547241645901</v>
      </c>
      <c r="H16" s="34">
        <f t="shared" si="4"/>
        <v>-5195782.0450287787</v>
      </c>
      <c r="I16" s="38">
        <f>'jan-mar'!H16</f>
        <v>7585154.2860853067</v>
      </c>
      <c r="J16" s="38">
        <f t="shared" si="3"/>
        <v>-12780936.331114085</v>
      </c>
      <c r="M16" s="24"/>
    </row>
    <row r="17" spans="1:13" x14ac:dyDescent="0.2">
      <c r="A17" s="11">
        <v>50</v>
      </c>
      <c r="B17" s="16" t="s">
        <v>50</v>
      </c>
      <c r="C17" s="13">
        <v>992713948</v>
      </c>
      <c r="D17" s="36">
        <v>478470</v>
      </c>
      <c r="E17" s="34">
        <f t="shared" si="0"/>
        <v>2074.7673793550275</v>
      </c>
      <c r="F17" s="15">
        <f t="shared" si="1"/>
        <v>0.92442577114057867</v>
      </c>
      <c r="G17" s="34">
        <f t="shared" si="2"/>
        <v>148.41546065237821</v>
      </c>
      <c r="H17" s="34">
        <f t="shared" si="4"/>
        <v>71012345.458343402</v>
      </c>
      <c r="I17" s="38">
        <f>'jan-mar'!H17</f>
        <v>64116783.332173266</v>
      </c>
      <c r="J17" s="38">
        <f t="shared" si="3"/>
        <v>6895562.126170136</v>
      </c>
      <c r="M17" s="24"/>
    </row>
    <row r="18" spans="1:13" x14ac:dyDescent="0.2">
      <c r="A18" s="11">
        <v>54</v>
      </c>
      <c r="B18" s="16" t="s">
        <v>51</v>
      </c>
      <c r="C18" s="13">
        <v>497949690</v>
      </c>
      <c r="D18" s="36">
        <v>242452</v>
      </c>
      <c r="E18" s="34">
        <f t="shared" si="0"/>
        <v>2053.8073103129691</v>
      </c>
      <c r="F18" s="15">
        <f t="shared" si="1"/>
        <v>0.91508687937846311</v>
      </c>
      <c r="G18" s="34">
        <f t="shared" si="2"/>
        <v>166.75552106417933</v>
      </c>
      <c r="H18" s="34">
        <f>IF(ISNUMBER(C18),G18*D18,"")</f>
        <v>40430209.59305241</v>
      </c>
      <c r="I18" s="38">
        <f>'jan-mar'!H18</f>
        <v>38744066.110309564</v>
      </c>
      <c r="J18" s="38">
        <f t="shared" si="3"/>
        <v>1686143.482742846</v>
      </c>
      <c r="M18" s="24"/>
    </row>
    <row r="19" spans="1:13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3" ht="13.5" thickBot="1" x14ac:dyDescent="0.25">
      <c r="A20" s="20"/>
      <c r="B20" s="20" t="s">
        <v>7</v>
      </c>
      <c r="C20" s="31">
        <f>IF(ISNUMBER(C18),SUM(C8:C18),"")</f>
        <v>12319393622</v>
      </c>
      <c r="D20" s="35">
        <f>IF(ISNUMBER(D18),SUM(D8:D18),"")</f>
        <v>5488984</v>
      </c>
      <c r="E20" s="35">
        <f>IF(ISNUMBER(C20),C20/D20,"")</f>
        <v>2244.3850486720312</v>
      </c>
      <c r="F20" s="22">
        <f>IF(ISNUMBER(E20),E20/E$20,"")</f>
        <v>1</v>
      </c>
      <c r="G20" s="35"/>
      <c r="H20" s="35">
        <f>IF(ISNUMBER(H18),SUM(H8:H18),"")</f>
        <v>4.3958425521850586E-7</v>
      </c>
      <c r="I20" s="21">
        <f>'jan-mar'!H20</f>
        <v>1.3411045074462891E-7</v>
      </c>
      <c r="J20" s="21">
        <f>IF(ISNUMBER(C20),H20-I20,"")</f>
        <v>3.0547380447387695E-7</v>
      </c>
    </row>
    <row r="21" spans="1:13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3" spans="1:13" x14ac:dyDescent="0.2">
      <c r="C23" s="45"/>
    </row>
    <row r="26" spans="1:13" x14ac:dyDescent="0.2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6"/>
  <sheetViews>
    <sheetView topLeftCell="C1" zoomScaleNormal="100" workbookViewId="0">
      <selection activeCell="G46" sqref="G46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6" t="s">
        <v>57</v>
      </c>
      <c r="D1" s="57"/>
      <c r="E1" s="57"/>
      <c r="F1" s="57"/>
      <c r="G1" s="57"/>
      <c r="H1" s="58"/>
      <c r="I1" s="25"/>
      <c r="J1" s="26"/>
    </row>
    <row r="2" spans="1:12" x14ac:dyDescent="0.2">
      <c r="A2" s="59" t="s">
        <v>0</v>
      </c>
      <c r="B2" s="59" t="s">
        <v>1</v>
      </c>
      <c r="C2" s="4" t="s">
        <v>11</v>
      </c>
      <c r="D2" s="4" t="s">
        <v>3</v>
      </c>
      <c r="E2" s="62" t="s">
        <v>58</v>
      </c>
      <c r="F2" s="63"/>
      <c r="G2" s="32" t="s">
        <v>18</v>
      </c>
      <c r="H2" s="33"/>
      <c r="I2" s="27"/>
      <c r="J2" s="28"/>
    </row>
    <row r="3" spans="1:12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29"/>
      <c r="J3" s="30"/>
    </row>
    <row r="4" spans="1:12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2" x14ac:dyDescent="0.2">
      <c r="A5" s="61"/>
      <c r="B5" s="61"/>
      <c r="C5" s="6"/>
      <c r="D5" s="6"/>
      <c r="E5" s="7"/>
      <c r="F5" s="7" t="s">
        <v>5</v>
      </c>
      <c r="G5" s="7" t="s">
        <v>12</v>
      </c>
      <c r="H5" s="7" t="s">
        <v>12</v>
      </c>
      <c r="I5" s="29" t="s">
        <v>9</v>
      </c>
      <c r="J5" s="30" t="s">
        <v>22</v>
      </c>
    </row>
    <row r="6" spans="1:12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41</v>
      </c>
      <c r="C8" s="24">
        <v>2019662760</v>
      </c>
      <c r="D8" s="36">
        <v>709037</v>
      </c>
      <c r="E8" s="34">
        <f>IF(ISNUMBER(C8),C8/D8,"")</f>
        <v>2848.4589097607036</v>
      </c>
      <c r="F8" s="15">
        <f>IF(ISNUMBER(D8),E8/E$20,"")</f>
        <v>1.3048372903223864</v>
      </c>
      <c r="G8" s="34">
        <f>IF(ISNUMBER(D8),($E$20-E8)*0.875,"")</f>
        <v>-582.27714621999314</v>
      </c>
      <c r="H8" s="34">
        <f>IF(ISNUMBER(C8),G8*D8,"")</f>
        <v>-412856040.92438525</v>
      </c>
      <c r="I8" s="38">
        <f>'jan-feb'!H8</f>
        <v>-134206827.26600014</v>
      </c>
      <c r="J8" s="38">
        <f>IF(ISNUMBER(D8),H8-I8,"")</f>
        <v>-278649213.6583851</v>
      </c>
      <c r="L8" s="24"/>
    </row>
    <row r="9" spans="1:12" x14ac:dyDescent="0.2">
      <c r="A9" s="11">
        <v>11</v>
      </c>
      <c r="B9" s="12" t="s">
        <v>42</v>
      </c>
      <c r="C9" s="13">
        <v>1138245772</v>
      </c>
      <c r="D9" s="36">
        <v>492350</v>
      </c>
      <c r="E9" s="34">
        <f>IF(ISNUMBER(C9),C9/D9,"")</f>
        <v>2311.8630486442571</v>
      </c>
      <c r="F9" s="15">
        <f t="shared" ref="F9:F18" si="0">IF(ISNUMBER(C9),E9/E$20,"")</f>
        <v>1.0590305886641158</v>
      </c>
      <c r="G9" s="34">
        <f t="shared" ref="G9:G18" si="1">IF(ISNUMBER(C9),($E$20-E9)*0.875,"")</f>
        <v>-112.75576774310247</v>
      </c>
      <c r="H9" s="34">
        <f>IF(ISNUMBER(C9),G9*D9,"")</f>
        <v>-55515302.248316497</v>
      </c>
      <c r="I9" s="38">
        <f>'jan-feb'!H9</f>
        <v>-13619555.064471101</v>
      </c>
      <c r="J9" s="38">
        <f t="shared" ref="J9:J18" si="2">IF(ISNUMBER(C9),H9-I9,"")</f>
        <v>-41895747.183845393</v>
      </c>
      <c r="L9" s="24"/>
    </row>
    <row r="10" spans="1:12" x14ac:dyDescent="0.2">
      <c r="A10" s="11">
        <v>15</v>
      </c>
      <c r="B10" s="16" t="s">
        <v>43</v>
      </c>
      <c r="C10" s="13">
        <v>541779228</v>
      </c>
      <c r="D10" s="36">
        <v>268365</v>
      </c>
      <c r="E10" s="34">
        <f t="shared" ref="E10:E18" si="3">IF(ISNUMBER(C10),C10/D10,"")</f>
        <v>2018.8147783801912</v>
      </c>
      <c r="F10" s="15">
        <f t="shared" si="0"/>
        <v>0.92478946986309041</v>
      </c>
      <c r="G10" s="34">
        <f t="shared" si="1"/>
        <v>143.66146873795518</v>
      </c>
      <c r="H10" s="34">
        <f>IF(ISNUMBER(C10),G10*D10,"")</f>
        <v>38553710.057861343</v>
      </c>
      <c r="I10" s="38">
        <f>'jan-feb'!H10</f>
        <v>6523069.0171361286</v>
      </c>
      <c r="J10" s="38">
        <f t="shared" si="2"/>
        <v>32030641.040725216</v>
      </c>
      <c r="L10" s="24"/>
    </row>
    <row r="11" spans="1:12" x14ac:dyDescent="0.2">
      <c r="A11" s="11">
        <v>18</v>
      </c>
      <c r="B11" s="16" t="s">
        <v>44</v>
      </c>
      <c r="C11" s="13">
        <v>480275724</v>
      </c>
      <c r="D11" s="36">
        <v>241084</v>
      </c>
      <c r="E11" s="34">
        <f t="shared" si="3"/>
        <v>1992.1509681272917</v>
      </c>
      <c r="F11" s="15">
        <f t="shared" si="0"/>
        <v>0.91257516907017977</v>
      </c>
      <c r="G11" s="34">
        <f t="shared" si="1"/>
        <v>166.9923027092423</v>
      </c>
      <c r="H11" s="34">
        <f t="shared" ref="H11:H17" si="4">IF(ISNUMBER(C11),G11*D11,"")</f>
        <v>40259172.30635497</v>
      </c>
      <c r="I11" s="38">
        <f>'jan-feb'!H11</f>
        <v>5060847.8599579586</v>
      </c>
      <c r="J11" s="38">
        <f t="shared" si="2"/>
        <v>35198324.446397014</v>
      </c>
      <c r="L11" s="24"/>
    </row>
    <row r="12" spans="1:12" x14ac:dyDescent="0.2">
      <c r="A12" s="11">
        <v>30</v>
      </c>
      <c r="B12" s="16" t="s">
        <v>45</v>
      </c>
      <c r="C12" s="13">
        <v>2865266961</v>
      </c>
      <c r="D12" s="36">
        <v>1292241</v>
      </c>
      <c r="E12" s="34">
        <f t="shared" si="3"/>
        <v>2217.2852904373099</v>
      </c>
      <c r="F12" s="15">
        <f t="shared" si="0"/>
        <v>1.0157059034033808</v>
      </c>
      <c r="G12" s="34">
        <f t="shared" si="1"/>
        <v>-30.000229312023635</v>
      </c>
      <c r="H12" s="34">
        <f t="shared" si="4"/>
        <v>-38767526.32639873</v>
      </c>
      <c r="I12" s="38">
        <f>'jan-feb'!H12</f>
        <v>4029780.4456831161</v>
      </c>
      <c r="J12" s="38">
        <f t="shared" si="2"/>
        <v>-42797306.772081845</v>
      </c>
      <c r="L12" s="24"/>
    </row>
    <row r="13" spans="1:12" x14ac:dyDescent="0.2">
      <c r="A13" s="11">
        <v>34</v>
      </c>
      <c r="B13" s="16" t="s">
        <v>46</v>
      </c>
      <c r="C13" s="13">
        <v>665997967</v>
      </c>
      <c r="D13" s="36">
        <v>373628</v>
      </c>
      <c r="E13" s="34">
        <f t="shared" si="3"/>
        <v>1782.516211311786</v>
      </c>
      <c r="F13" s="15">
        <f t="shared" si="0"/>
        <v>0.81654455858701269</v>
      </c>
      <c r="G13" s="34">
        <f t="shared" si="1"/>
        <v>350.42271492280975</v>
      </c>
      <c r="H13" s="34">
        <f t="shared" si="4"/>
        <v>130927738.13117956</v>
      </c>
      <c r="I13" s="38">
        <f>'jan-feb'!H13</f>
        <v>54563586.208534688</v>
      </c>
      <c r="J13" s="38">
        <f t="shared" si="2"/>
        <v>76364151.922644868</v>
      </c>
      <c r="L13" s="24"/>
    </row>
    <row r="14" spans="1:12" x14ac:dyDescent="0.2">
      <c r="A14" s="11">
        <v>38</v>
      </c>
      <c r="B14" s="16" t="s">
        <v>47</v>
      </c>
      <c r="C14" s="13">
        <v>830539830</v>
      </c>
      <c r="D14" s="36">
        <v>429101</v>
      </c>
      <c r="E14" s="34">
        <f t="shared" si="3"/>
        <v>1935.5345944194955</v>
      </c>
      <c r="F14" s="15">
        <f t="shared" si="0"/>
        <v>0.88664003783005019</v>
      </c>
      <c r="G14" s="34">
        <f t="shared" si="1"/>
        <v>216.53162970356391</v>
      </c>
      <c r="H14" s="34">
        <f t="shared" si="4"/>
        <v>92913938.837428972</v>
      </c>
      <c r="I14" s="38">
        <f>'jan-feb'!H14</f>
        <v>40716521.610243522</v>
      </c>
      <c r="J14" s="38">
        <f>IF(ISNUMBER(C14),H14-I14,"")</f>
        <v>52197417.22718545</v>
      </c>
      <c r="L14" s="24"/>
    </row>
    <row r="15" spans="1:12" x14ac:dyDescent="0.2">
      <c r="A15" s="11">
        <v>42</v>
      </c>
      <c r="B15" s="16" t="s">
        <v>48</v>
      </c>
      <c r="C15" s="13">
        <v>582466766</v>
      </c>
      <c r="D15" s="36">
        <v>316051</v>
      </c>
      <c r="E15" s="34">
        <f t="shared" si="3"/>
        <v>1842.9518210668532</v>
      </c>
      <c r="F15" s="15">
        <f t="shared" si="0"/>
        <v>0.84422922590012062</v>
      </c>
      <c r="G15" s="34">
        <f t="shared" si="1"/>
        <v>297.54155638712598</v>
      </c>
      <c r="H15" s="34">
        <f t="shared" si="4"/>
        <v>94038306.437707558</v>
      </c>
      <c r="I15" s="38">
        <f>'jan-feb'!H15</f>
        <v>34752065.182056658</v>
      </c>
      <c r="J15" s="38">
        <f t="shared" si="2"/>
        <v>59286241.2556509</v>
      </c>
      <c r="L15" s="24"/>
    </row>
    <row r="16" spans="1:12" x14ac:dyDescent="0.2">
      <c r="A16" s="11">
        <v>46</v>
      </c>
      <c r="B16" s="16" t="s">
        <v>49</v>
      </c>
      <c r="C16" s="13">
        <v>1401996324</v>
      </c>
      <c r="D16" s="36">
        <v>646205</v>
      </c>
      <c r="E16" s="34">
        <f t="shared" si="3"/>
        <v>2169.5844569447777</v>
      </c>
      <c r="F16" s="15">
        <f t="shared" si="0"/>
        <v>0.99385485050343092</v>
      </c>
      <c r="G16" s="34">
        <f t="shared" si="1"/>
        <v>11.737999993942026</v>
      </c>
      <c r="H16" s="34">
        <f t="shared" si="4"/>
        <v>7585154.2860853067</v>
      </c>
      <c r="I16" s="38">
        <f>'jan-feb'!H16</f>
        <v>-13121425.456350256</v>
      </c>
      <c r="J16" s="38">
        <f t="shared" si="2"/>
        <v>20706579.742435563</v>
      </c>
      <c r="L16" s="24"/>
    </row>
    <row r="17" spans="1:12" x14ac:dyDescent="0.2">
      <c r="A17" s="11">
        <v>50</v>
      </c>
      <c r="B17" s="16" t="s">
        <v>50</v>
      </c>
      <c r="C17" s="13">
        <v>971223358</v>
      </c>
      <c r="D17" s="36">
        <v>478470</v>
      </c>
      <c r="E17" s="34">
        <f t="shared" si="3"/>
        <v>2029.852149560056</v>
      </c>
      <c r="F17" s="15">
        <f t="shared" si="0"/>
        <v>0.92984552787862529</v>
      </c>
      <c r="G17" s="34">
        <f t="shared" si="1"/>
        <v>134.00376895557352</v>
      </c>
      <c r="H17" s="34">
        <f t="shared" si="4"/>
        <v>64116783.332173266</v>
      </c>
      <c r="I17" s="38">
        <f>'jan-feb'!H17</f>
        <v>9462781.5715573672</v>
      </c>
      <c r="J17" s="38">
        <f t="shared" si="2"/>
        <v>54654001.7606159</v>
      </c>
      <c r="L17" s="24"/>
    </row>
    <row r="18" spans="1:12" x14ac:dyDescent="0.2">
      <c r="A18" s="11">
        <v>54</v>
      </c>
      <c r="B18" s="16" t="s">
        <v>51</v>
      </c>
      <c r="C18" s="13">
        <v>484993617</v>
      </c>
      <c r="D18" s="36">
        <v>242452</v>
      </c>
      <c r="E18" s="34">
        <f t="shared" si="3"/>
        <v>2000.3696278026166</v>
      </c>
      <c r="F18" s="15">
        <f t="shared" si="0"/>
        <v>0.9163400166458584</v>
      </c>
      <c r="G18" s="34">
        <f t="shared" si="1"/>
        <v>159.80097549333297</v>
      </c>
      <c r="H18" s="34">
        <f>IF(ISNUMBER(C18),G18*D18,"")</f>
        <v>38744066.110309564</v>
      </c>
      <c r="I18" s="38">
        <f>'jan-feb'!H18</f>
        <v>5839155.8916519815</v>
      </c>
      <c r="J18" s="38">
        <f t="shared" si="2"/>
        <v>32904910.218657583</v>
      </c>
      <c r="L18" s="24"/>
    </row>
    <row r="19" spans="1:12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2" ht="13.5" thickBot="1" x14ac:dyDescent="0.25">
      <c r="A20" s="20"/>
      <c r="B20" s="20" t="s">
        <v>7</v>
      </c>
      <c r="C20" s="31">
        <f>IF(ISNUMBER(C18),SUM(C8:C18),"")</f>
        <v>11982448307</v>
      </c>
      <c r="D20" s="35">
        <f>IF(ISNUMBER(D18),SUM(D8:D18),"")</f>
        <v>5488984</v>
      </c>
      <c r="E20" s="35">
        <f>IF(ISNUMBER(C20),C20/D20,"")</f>
        <v>2182.9993140807114</v>
      </c>
      <c r="F20" s="22">
        <f>IF(ISNUMBER(E20),E20/E$20,"")</f>
        <v>1</v>
      </c>
      <c r="G20" s="35"/>
      <c r="H20" s="35">
        <f>IF(ISNUMBER(H18),SUM(H8:H18),"")</f>
        <v>1.3411045074462891E-7</v>
      </c>
      <c r="I20" s="21">
        <f>'jan-feb'!H20</f>
        <v>-7.543712854385376E-8</v>
      </c>
      <c r="J20" s="21">
        <f>IF(ISNUMBER(C20),H20-I20,"")</f>
        <v>2.0954757928848267E-7</v>
      </c>
    </row>
    <row r="21" spans="1:12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2" x14ac:dyDescent="0.2">
      <c r="F26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6"/>
  <sheetViews>
    <sheetView zoomScaleNormal="100" workbookViewId="0">
      <selection activeCell="G13" sqref="G13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7" width="16.140625" style="3" customWidth="1"/>
    <col min="8" max="8" width="17.5703125" style="3" customWidth="1"/>
    <col min="9" max="9" width="11.42578125" style="3" customWidth="1"/>
    <col min="10" max="10" width="16" style="3" customWidth="1"/>
    <col min="11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6" t="s">
        <v>55</v>
      </c>
      <c r="D1" s="57"/>
      <c r="E1" s="57"/>
      <c r="F1" s="57"/>
      <c r="G1" s="57"/>
      <c r="H1" s="58"/>
      <c r="I1" s="25"/>
      <c r="J1" s="26"/>
    </row>
    <row r="2" spans="1:12" x14ac:dyDescent="0.2">
      <c r="A2" s="59" t="s">
        <v>0</v>
      </c>
      <c r="B2" s="59" t="s">
        <v>1</v>
      </c>
      <c r="C2" s="4" t="s">
        <v>8</v>
      </c>
      <c r="D2" s="4" t="s">
        <v>3</v>
      </c>
      <c r="E2" s="62" t="s">
        <v>56</v>
      </c>
      <c r="F2" s="63"/>
      <c r="G2" s="32" t="s">
        <v>18</v>
      </c>
      <c r="H2" s="33"/>
      <c r="I2" s="27"/>
      <c r="J2" s="28"/>
    </row>
    <row r="3" spans="1:12" x14ac:dyDescent="0.2">
      <c r="A3" s="60"/>
      <c r="B3" s="60"/>
      <c r="C3" s="5">
        <v>2023</v>
      </c>
      <c r="D3" s="5" t="s">
        <v>52</v>
      </c>
      <c r="E3" s="5"/>
      <c r="F3" s="4" t="s">
        <v>20</v>
      </c>
      <c r="G3" s="4"/>
      <c r="H3" s="4"/>
      <c r="I3" s="29"/>
      <c r="J3" s="30"/>
    </row>
    <row r="4" spans="1:12" x14ac:dyDescent="0.2">
      <c r="A4" s="60"/>
      <c r="B4" s="6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2" x14ac:dyDescent="0.2">
      <c r="A5" s="61"/>
      <c r="B5" s="61"/>
      <c r="C5" s="6"/>
      <c r="D5" s="6"/>
      <c r="E5" s="7"/>
      <c r="F5" s="7" t="s">
        <v>5</v>
      </c>
      <c r="G5" s="7" t="s">
        <v>9</v>
      </c>
      <c r="H5" s="7" t="s">
        <v>9</v>
      </c>
      <c r="I5" s="29" t="s">
        <v>6</v>
      </c>
      <c r="J5" s="30" t="s">
        <v>10</v>
      </c>
    </row>
    <row r="6" spans="1:12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41</v>
      </c>
      <c r="C8" s="24">
        <v>828902775</v>
      </c>
      <c r="D8" s="36">
        <v>709037</v>
      </c>
      <c r="E8" s="34">
        <f t="shared" ref="E8:E18" si="0">IF(ISNUMBER(C8),C8/D8,"")</f>
        <v>1169.0543300279112</v>
      </c>
      <c r="F8" s="15">
        <f>IF(ISNUMBER(D8),E8/E$20,"")</f>
        <v>1.227052384124943</v>
      </c>
      <c r="G8" s="34">
        <f>IF(ISNUMBER(D8),($E$20-E8)*0.875,"")</f>
        <v>-189.28042861797076</v>
      </c>
      <c r="H8" s="34">
        <f>IF(ISNUMBER(C8),G8*D8,"")</f>
        <v>-134206827.26600014</v>
      </c>
      <c r="I8" s="38">
        <f>jan!H8</f>
        <v>-140665474.42630938</v>
      </c>
      <c r="J8" s="38">
        <f>IF(ISNUMBER(D8),H8-I8,"")</f>
        <v>6458647.1603092402</v>
      </c>
      <c r="L8" s="24"/>
    </row>
    <row r="9" spans="1:12" x14ac:dyDescent="0.2">
      <c r="A9" s="11">
        <v>11</v>
      </c>
      <c r="B9" s="12" t="s">
        <v>42</v>
      </c>
      <c r="C9" s="13">
        <v>484643712</v>
      </c>
      <c r="D9" s="36">
        <v>492350</v>
      </c>
      <c r="E9" s="34">
        <f t="shared" si="0"/>
        <v>984.34794759825331</v>
      </c>
      <c r="F9" s="15">
        <f t="shared" ref="F9:F18" si="1">IF(ISNUMBER(C9),E9/E$20,"")</f>
        <v>1.0331825175995832</v>
      </c>
      <c r="G9" s="34">
        <f t="shared" ref="G9:G18" si="2">IF(ISNUMBER(C9),($E$20-E9)*0.875,"")</f>
        <v>-27.662343992020112</v>
      </c>
      <c r="H9" s="34">
        <f t="shared" ref="H9:H17" si="3">IF(ISNUMBER(C9),G9*D9,"")</f>
        <v>-13619555.064471101</v>
      </c>
      <c r="I9" s="38">
        <f>jan!H9</f>
        <v>-18497680.051070441</v>
      </c>
      <c r="J9" s="38">
        <f t="shared" ref="J9:J18" si="4">IF(ISNUMBER(C9),H9-I9,"")</f>
        <v>4878124.9865993392</v>
      </c>
      <c r="L9" s="24"/>
    </row>
    <row r="10" spans="1:12" x14ac:dyDescent="0.2">
      <c r="A10" s="11">
        <v>15</v>
      </c>
      <c r="B10" s="16" t="s">
        <v>43</v>
      </c>
      <c r="C10" s="13">
        <v>248225481</v>
      </c>
      <c r="D10" s="36">
        <v>268365</v>
      </c>
      <c r="E10" s="34">
        <f t="shared" si="0"/>
        <v>924.95474819741764</v>
      </c>
      <c r="F10" s="15">
        <f t="shared" si="1"/>
        <v>0.97084275711654078</v>
      </c>
      <c r="G10" s="34">
        <f>IF(ISNUMBER(C10),($E$20-E10)*0.875,"")</f>
        <v>24.306705483711099</v>
      </c>
      <c r="H10" s="34">
        <f t="shared" si="3"/>
        <v>6523069.0171361286</v>
      </c>
      <c r="I10" s="38">
        <f>jan!H10</f>
        <v>9260066.5851302166</v>
      </c>
      <c r="J10" s="38">
        <f t="shared" si="4"/>
        <v>-2736997.5679940879</v>
      </c>
      <c r="L10" s="24"/>
    </row>
    <row r="11" spans="1:12" x14ac:dyDescent="0.2">
      <c r="A11" s="11">
        <v>18</v>
      </c>
      <c r="B11" s="16" t="s">
        <v>44</v>
      </c>
      <c r="C11" s="13">
        <v>223905059</v>
      </c>
      <c r="D11" s="36">
        <v>241084</v>
      </c>
      <c r="E11" s="34">
        <f t="shared" si="0"/>
        <v>928.74292362827896</v>
      </c>
      <c r="F11" s="15">
        <f t="shared" si="1"/>
        <v>0.97481886804186535</v>
      </c>
      <c r="G11" s="34">
        <f t="shared" si="2"/>
        <v>20.992051981707448</v>
      </c>
      <c r="H11" s="34">
        <f t="shared" si="3"/>
        <v>5060847.8599579586</v>
      </c>
      <c r="I11" s="38">
        <f>jan!H11</f>
        <v>14238674.153511193</v>
      </c>
      <c r="J11" s="38">
        <f t="shared" si="4"/>
        <v>-9177826.2935532331</v>
      </c>
      <c r="L11" s="24"/>
    </row>
    <row r="12" spans="1:12" x14ac:dyDescent="0.2">
      <c r="A12" s="11">
        <v>30</v>
      </c>
      <c r="B12" s="16" t="s">
        <v>45</v>
      </c>
      <c r="C12" s="13">
        <v>1226556267</v>
      </c>
      <c r="D12" s="36">
        <v>1292241</v>
      </c>
      <c r="E12" s="34">
        <f t="shared" si="0"/>
        <v>949.16990483973188</v>
      </c>
      <c r="F12" s="15">
        <f t="shared" si="1"/>
        <v>0.99625925396079029</v>
      </c>
      <c r="G12" s="34">
        <f t="shared" si="2"/>
        <v>3.1184434216861376</v>
      </c>
      <c r="H12" s="34">
        <f t="shared" si="3"/>
        <v>4029780.4456831161</v>
      </c>
      <c r="I12" s="38">
        <f>jan!H12</f>
        <v>-7228603.1750242552</v>
      </c>
      <c r="J12" s="38">
        <f t="shared" si="4"/>
        <v>11258383.62070737</v>
      </c>
      <c r="L12" s="24"/>
    </row>
    <row r="13" spans="1:12" x14ac:dyDescent="0.2">
      <c r="A13" s="11">
        <v>34</v>
      </c>
      <c r="B13" s="16" t="s">
        <v>46</v>
      </c>
      <c r="C13" s="13">
        <v>293609655</v>
      </c>
      <c r="D13" s="36">
        <v>373628</v>
      </c>
      <c r="E13" s="34">
        <f t="shared" si="0"/>
        <v>785.83418533942847</v>
      </c>
      <c r="F13" s="15">
        <f t="shared" si="1"/>
        <v>0.82482027214646769</v>
      </c>
      <c r="G13" s="34">
        <f t="shared" si="2"/>
        <v>146.03719798445161</v>
      </c>
      <c r="H13" s="34">
        <f t="shared" si="3"/>
        <v>54563586.208534688</v>
      </c>
      <c r="I13" s="38">
        <f>jan!H13</f>
        <v>54278575.193159141</v>
      </c>
      <c r="J13" s="38">
        <f t="shared" si="4"/>
        <v>285011.01537554711</v>
      </c>
      <c r="L13" s="24"/>
    </row>
    <row r="14" spans="1:12" x14ac:dyDescent="0.2">
      <c r="A14" s="11">
        <v>38</v>
      </c>
      <c r="B14" s="16" t="s">
        <v>47</v>
      </c>
      <c r="C14" s="13">
        <v>362285876</v>
      </c>
      <c r="D14" s="36">
        <v>429101</v>
      </c>
      <c r="E14" s="34">
        <f t="shared" si="0"/>
        <v>844.29044910172661</v>
      </c>
      <c r="F14" s="15">
        <f t="shared" si="1"/>
        <v>0.88617661459708064</v>
      </c>
      <c r="G14" s="34">
        <f t="shared" si="2"/>
        <v>94.887967192440755</v>
      </c>
      <c r="H14" s="34">
        <f t="shared" si="3"/>
        <v>40716521.610243522</v>
      </c>
      <c r="I14" s="38">
        <f>jan!H14</f>
        <v>42696929.51995074</v>
      </c>
      <c r="J14" s="38">
        <f t="shared" si="4"/>
        <v>-1980407.9097072184</v>
      </c>
      <c r="L14" s="24"/>
    </row>
    <row r="15" spans="1:12" x14ac:dyDescent="0.2">
      <c r="A15" s="11">
        <v>42</v>
      </c>
      <c r="B15" s="16" t="s">
        <v>48</v>
      </c>
      <c r="C15" s="13">
        <v>261395837</v>
      </c>
      <c r="D15" s="36">
        <v>316051</v>
      </c>
      <c r="E15" s="34">
        <f t="shared" si="0"/>
        <v>827.06853324305257</v>
      </c>
      <c r="F15" s="15">
        <f t="shared" si="1"/>
        <v>0.86810030080156986</v>
      </c>
      <c r="G15" s="34">
        <f t="shared" si="2"/>
        <v>109.95714356878054</v>
      </c>
      <c r="H15" s="34">
        <f t="shared" si="3"/>
        <v>34752065.182056658</v>
      </c>
      <c r="I15" s="38">
        <f>jan!H15</f>
        <v>41147417.851063818</v>
      </c>
      <c r="J15" s="38">
        <f t="shared" si="4"/>
        <v>-6395352.6690071598</v>
      </c>
      <c r="L15" s="24"/>
    </row>
    <row r="16" spans="1:12" x14ac:dyDescent="0.2">
      <c r="A16" s="11">
        <v>46</v>
      </c>
      <c r="B16" s="16" t="s">
        <v>49</v>
      </c>
      <c r="C16" s="13">
        <v>630657286</v>
      </c>
      <c r="D16" s="36">
        <v>646205</v>
      </c>
      <c r="E16" s="34">
        <f t="shared" si="0"/>
        <v>975.93996641932517</v>
      </c>
      <c r="F16" s="15">
        <f t="shared" si="1"/>
        <v>1.0243574073491168</v>
      </c>
      <c r="G16" s="34">
        <f t="shared" si="2"/>
        <v>-20.30536046045799</v>
      </c>
      <c r="H16" s="34">
        <f t="shared" si="3"/>
        <v>-13121425.456350256</v>
      </c>
      <c r="I16" s="38">
        <f>jan!H16</f>
        <v>-3531021.7288592565</v>
      </c>
      <c r="J16" s="38">
        <f t="shared" si="4"/>
        <v>-9590403.7274909988</v>
      </c>
      <c r="L16" s="24"/>
    </row>
    <row r="17" spans="1:12" x14ac:dyDescent="0.2">
      <c r="A17" s="11">
        <v>50</v>
      </c>
      <c r="B17" s="16" t="s">
        <v>50</v>
      </c>
      <c r="C17" s="13">
        <v>445039953</v>
      </c>
      <c r="D17" s="36">
        <v>478470</v>
      </c>
      <c r="E17" s="34">
        <f t="shared" si="0"/>
        <v>930.13136246786632</v>
      </c>
      <c r="F17" s="15">
        <f t="shared" si="1"/>
        <v>0.97627618883916878</v>
      </c>
      <c r="G17" s="34">
        <f t="shared" si="2"/>
        <v>19.777167997068503</v>
      </c>
      <c r="H17" s="34">
        <f t="shared" si="3"/>
        <v>9462781.5715573672</v>
      </c>
      <c r="I17" s="38">
        <f>jan!H17</f>
        <v>3557300.46251516</v>
      </c>
      <c r="J17" s="38">
        <f t="shared" si="4"/>
        <v>5905481.1090422068</v>
      </c>
      <c r="L17" s="24"/>
    </row>
    <row r="18" spans="1:12" x14ac:dyDescent="0.2">
      <c r="A18" s="11">
        <v>54</v>
      </c>
      <c r="B18" s="16" t="s">
        <v>51</v>
      </c>
      <c r="C18" s="13">
        <v>224318904</v>
      </c>
      <c r="D18" s="36">
        <v>242452</v>
      </c>
      <c r="E18" s="34">
        <f t="shared" si="0"/>
        <v>925.20954250738293</v>
      </c>
      <c r="F18" s="15">
        <f t="shared" si="1"/>
        <v>0.97111019204875382</v>
      </c>
      <c r="G18" s="34">
        <f t="shared" si="2"/>
        <v>24.083760462491469</v>
      </c>
      <c r="H18" s="34">
        <f>IF(ISNUMBER(C18),G18*D18,"")</f>
        <v>5839155.8916519815</v>
      </c>
      <c r="I18" s="38">
        <f>jan!H18</f>
        <v>4743815.6159330206</v>
      </c>
      <c r="J18" s="38">
        <f t="shared" si="4"/>
        <v>1095340.2757189609</v>
      </c>
      <c r="L18" s="24"/>
    </row>
    <row r="19" spans="1:12" x14ac:dyDescent="0.2">
      <c r="A19" s="17"/>
      <c r="B19" s="18"/>
      <c r="C19" s="34"/>
      <c r="D19" s="43"/>
      <c r="E19" s="34"/>
      <c r="F19" s="37"/>
      <c r="G19" s="34"/>
      <c r="H19" s="34"/>
      <c r="I19" s="38"/>
      <c r="J19" s="38"/>
    </row>
    <row r="20" spans="1:12" ht="13.5" thickBot="1" x14ac:dyDescent="0.25">
      <c r="A20" s="20"/>
      <c r="B20" s="20" t="s">
        <v>7</v>
      </c>
      <c r="C20" s="31">
        <f>IF(ISNUMBER(C18),SUM(C8:C19),"")</f>
        <v>5229540805</v>
      </c>
      <c r="D20" s="31">
        <f>IF(ISNUMBER(D18),SUM(D8:D19),"")</f>
        <v>5488984</v>
      </c>
      <c r="E20" s="35">
        <f>IF(ISNUMBER(C20),C20/D20,"")</f>
        <v>952.73384017880176</v>
      </c>
      <c r="F20" s="22">
        <f>IF(ISNUMBER(E20),E20/E$20,"")</f>
        <v>1</v>
      </c>
      <c r="G20" s="35"/>
      <c r="H20" s="35">
        <f>IF(ISNUMBER(H18),SUM(H8:H18),"")</f>
        <v>-7.543712854385376E-8</v>
      </c>
      <c r="I20" s="21">
        <f>jan!H20</f>
        <v>-4.377216100692749E-8</v>
      </c>
      <c r="J20" s="21">
        <f t="shared" ref="J20" si="5">IF(ISNUMBER(C20),H20-I20,"")</f>
        <v>-3.166496753692627E-8</v>
      </c>
    </row>
    <row r="21" spans="1:12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2" x14ac:dyDescent="0.2">
      <c r="F26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2013-09-25T10:13:34Z</cp:lastPrinted>
  <dcterms:created xsi:type="dcterms:W3CDTF">2012-02-27T18:26:41Z</dcterms:created>
  <dcterms:modified xsi:type="dcterms:W3CDTF">2024-02-06T10:04:15Z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2021-06-21T17:43:51Z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4818f5e8-8ae8-4ab9-899b-3417e5edc662</vt:lpwstr>
  </property>
  <property fmtid="{D5CDD505-2E9C-101B-9397-08002B2CF9AE}" pid="8" name="MSIP_Label_da73a663-4204-480c-9ce8-a1a166c234ab_ContentBits">
    <vt:lpwstr>0</vt:lpwstr>
  </property>
</Properties>
</file>