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Løpende inntutj\"/>
    </mc:Choice>
  </mc:AlternateContent>
  <bookViews>
    <workbookView xWindow="240" yWindow="15" windowWidth="18795" windowHeight="11505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62913"/>
</workbook>
</file>

<file path=xl/calcChain.xml><?xml version="1.0" encoding="utf-8"?>
<calcChain xmlns="http://schemas.openxmlformats.org/spreadsheetml/2006/main">
  <c r="H28" i="10" l="1"/>
  <c r="J28" i="10"/>
  <c r="C28" i="10"/>
  <c r="D28" i="10"/>
  <c r="E2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8" i="10"/>
  <c r="J8" i="8" l="1"/>
  <c r="I2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8" i="9"/>
  <c r="D28" i="9"/>
  <c r="C28" i="9"/>
  <c r="E28" i="9" s="1"/>
  <c r="J28" i="8" l="1"/>
  <c r="I28" i="8"/>
  <c r="H28" i="8"/>
  <c r="E2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8" i="8"/>
  <c r="D28" i="8"/>
  <c r="C28" i="8"/>
  <c r="E9" i="7" l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8" i="7"/>
  <c r="I28" i="7"/>
  <c r="D28" i="7"/>
  <c r="C28" i="7"/>
  <c r="E28" i="7" l="1"/>
  <c r="F28" i="7" s="1"/>
  <c r="E2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8" i="6"/>
  <c r="I28" i="6"/>
  <c r="D28" i="6"/>
  <c r="C28" i="6"/>
  <c r="F28" i="6" l="1"/>
  <c r="J28" i="5"/>
  <c r="H28" i="5"/>
  <c r="E28" i="5"/>
  <c r="D28" i="5"/>
  <c r="C2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8" i="5"/>
  <c r="H28" i="4" l="1"/>
  <c r="J28" i="4"/>
  <c r="E28" i="4"/>
  <c r="G8" i="4"/>
  <c r="D28" i="4"/>
  <c r="C2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8" i="4"/>
  <c r="H28" i="3" l="1"/>
  <c r="E28" i="3"/>
  <c r="D28" i="3"/>
  <c r="C2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8" i="3"/>
  <c r="D28" i="2" l="1"/>
  <c r="C28" i="2"/>
  <c r="E28" i="2" s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8" i="2"/>
  <c r="I25" i="1" l="1"/>
  <c r="H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8" i="1"/>
  <c r="E28" i="1"/>
  <c r="D28" i="1"/>
  <c r="C28" i="1"/>
  <c r="F28" i="10" l="1"/>
  <c r="F26" i="10"/>
  <c r="G25" i="10"/>
  <c r="H25" i="10" s="1"/>
  <c r="J25" i="10" s="1"/>
  <c r="F24" i="10"/>
  <c r="G23" i="10"/>
  <c r="H23" i="10" s="1"/>
  <c r="J23" i="10" s="1"/>
  <c r="G21" i="10"/>
  <c r="H21" i="10" s="1"/>
  <c r="J21" i="10" s="1"/>
  <c r="F20" i="10"/>
  <c r="F18" i="10"/>
  <c r="G17" i="10"/>
  <c r="H17" i="10" s="1"/>
  <c r="J17" i="10" s="1"/>
  <c r="F16" i="10"/>
  <c r="G15" i="10"/>
  <c r="H15" i="10" s="1"/>
  <c r="J15" i="10" s="1"/>
  <c r="G13" i="10"/>
  <c r="H13" i="10" s="1"/>
  <c r="J13" i="10" s="1"/>
  <c r="F12" i="10"/>
  <c r="F10" i="10"/>
  <c r="G9" i="10"/>
  <c r="H9" i="10" s="1"/>
  <c r="J9" i="10" s="1"/>
  <c r="F8" i="10"/>
  <c r="F28" i="8"/>
  <c r="F26" i="8"/>
  <c r="G23" i="8"/>
  <c r="H23" i="8" s="1"/>
  <c r="F20" i="8"/>
  <c r="F19" i="8"/>
  <c r="F16" i="8"/>
  <c r="F11" i="8"/>
  <c r="G10" i="8"/>
  <c r="H10" i="8" s="1"/>
  <c r="G9" i="8"/>
  <c r="H9" i="8" s="1"/>
  <c r="F8" i="8"/>
  <c r="F26" i="7"/>
  <c r="F26" i="6"/>
  <c r="F28" i="5"/>
  <c r="G26" i="5"/>
  <c r="H26" i="5" s="1"/>
  <c r="E26" i="5"/>
  <c r="F26" i="5" s="1"/>
  <c r="F28" i="3"/>
  <c r="E26" i="3"/>
  <c r="F26" i="3" s="1"/>
  <c r="E26" i="2"/>
  <c r="E26" i="1"/>
  <c r="G11" i="10" l="1"/>
  <c r="H11" i="10" s="1"/>
  <c r="J11" i="10" s="1"/>
  <c r="F14" i="10"/>
  <c r="G19" i="10"/>
  <c r="H19" i="10" s="1"/>
  <c r="J19" i="10" s="1"/>
  <c r="F22" i="10"/>
  <c r="G8" i="10"/>
  <c r="H8" i="10" s="1"/>
  <c r="J8" i="10" s="1"/>
  <c r="G10" i="10"/>
  <c r="H10" i="10" s="1"/>
  <c r="J10" i="10" s="1"/>
  <c r="G12" i="10"/>
  <c r="H12" i="10" s="1"/>
  <c r="J12" i="10" s="1"/>
  <c r="G14" i="10"/>
  <c r="H14" i="10" s="1"/>
  <c r="J14" i="10" s="1"/>
  <c r="G16" i="10"/>
  <c r="H16" i="10" s="1"/>
  <c r="J16" i="10" s="1"/>
  <c r="G18" i="10"/>
  <c r="H18" i="10" s="1"/>
  <c r="J18" i="10" s="1"/>
  <c r="G20" i="10"/>
  <c r="H20" i="10" s="1"/>
  <c r="J20" i="10" s="1"/>
  <c r="G22" i="10"/>
  <c r="H22" i="10" s="1"/>
  <c r="J22" i="10" s="1"/>
  <c r="G24" i="10"/>
  <c r="H24" i="10" s="1"/>
  <c r="J24" i="10" s="1"/>
  <c r="F9" i="10"/>
  <c r="F11" i="10"/>
  <c r="F13" i="10"/>
  <c r="F15" i="10"/>
  <c r="F17" i="10"/>
  <c r="F19" i="10"/>
  <c r="F21" i="10"/>
  <c r="F23" i="10"/>
  <c r="F25" i="10"/>
  <c r="F14" i="8"/>
  <c r="F10" i="8"/>
  <c r="G13" i="8"/>
  <c r="H13" i="8" s="1"/>
  <c r="I13" i="9" s="1"/>
  <c r="G12" i="8"/>
  <c r="H12" i="8" s="1"/>
  <c r="I12" i="9" s="1"/>
  <c r="G14" i="8"/>
  <c r="H14" i="8" s="1"/>
  <c r="I14" i="9" s="1"/>
  <c r="G17" i="8"/>
  <c r="H17" i="8" s="1"/>
  <c r="I17" i="9" s="1"/>
  <c r="G21" i="8"/>
  <c r="H21" i="8" s="1"/>
  <c r="I21" i="9" s="1"/>
  <c r="F24" i="8"/>
  <c r="G8" i="8"/>
  <c r="H8" i="8" s="1"/>
  <c r="I8" i="9" s="1"/>
  <c r="F12" i="8"/>
  <c r="F15" i="8"/>
  <c r="F18" i="8"/>
  <c r="F22" i="8"/>
  <c r="G19" i="8"/>
  <c r="H19" i="8" s="1"/>
  <c r="I19" i="9" s="1"/>
  <c r="G11" i="8"/>
  <c r="H11" i="8" s="1"/>
  <c r="I11" i="9" s="1"/>
  <c r="G15" i="8"/>
  <c r="H15" i="8" s="1"/>
  <c r="I15" i="9" s="1"/>
  <c r="F23" i="8"/>
  <c r="G25" i="8"/>
  <c r="H25" i="8" s="1"/>
  <c r="F11" i="7"/>
  <c r="F23" i="7"/>
  <c r="F10" i="7"/>
  <c r="F14" i="7"/>
  <c r="F18" i="7"/>
  <c r="F22" i="7"/>
  <c r="F15" i="7"/>
  <c r="F19" i="7"/>
  <c r="F16" i="7"/>
  <c r="F8" i="7"/>
  <c r="F12" i="7"/>
  <c r="F20" i="7"/>
  <c r="F24" i="7"/>
  <c r="F9" i="7"/>
  <c r="F13" i="7"/>
  <c r="F17" i="7"/>
  <c r="F21" i="7"/>
  <c r="F25" i="7"/>
  <c r="F11" i="6"/>
  <c r="F10" i="6"/>
  <c r="F15" i="6"/>
  <c r="F19" i="6"/>
  <c r="F23" i="6"/>
  <c r="F9" i="6"/>
  <c r="F13" i="6"/>
  <c r="F17" i="6"/>
  <c r="F21" i="6"/>
  <c r="F25" i="6"/>
  <c r="F14" i="6"/>
  <c r="F18" i="6"/>
  <c r="F22" i="6"/>
  <c r="F9" i="5"/>
  <c r="F17" i="5"/>
  <c r="F24" i="5"/>
  <c r="F25" i="5"/>
  <c r="F13" i="5"/>
  <c r="F21" i="5"/>
  <c r="F10" i="5"/>
  <c r="F15" i="5"/>
  <c r="G22" i="5"/>
  <c r="H22" i="5" s="1"/>
  <c r="F14" i="5"/>
  <c r="F18" i="5"/>
  <c r="F22" i="5"/>
  <c r="F11" i="5"/>
  <c r="F19" i="5"/>
  <c r="F8" i="5"/>
  <c r="F12" i="5"/>
  <c r="F16" i="5"/>
  <c r="F20" i="5"/>
  <c r="F23" i="5"/>
  <c r="G14" i="5"/>
  <c r="H14" i="5" s="1"/>
  <c r="I14" i="6" s="1"/>
  <c r="G10" i="5"/>
  <c r="H10" i="5" s="1"/>
  <c r="G18" i="5"/>
  <c r="H18" i="5" s="1"/>
  <c r="F11" i="4"/>
  <c r="F15" i="4"/>
  <c r="F19" i="4"/>
  <c r="F23" i="4"/>
  <c r="F10" i="4"/>
  <c r="F14" i="4"/>
  <c r="F18" i="4"/>
  <c r="F11" i="3"/>
  <c r="F10" i="3"/>
  <c r="F14" i="3"/>
  <c r="F18" i="3"/>
  <c r="F22" i="3"/>
  <c r="G26" i="10"/>
  <c r="H26" i="10" s="1"/>
  <c r="F26" i="9"/>
  <c r="F23" i="9"/>
  <c r="F9" i="8"/>
  <c r="F13" i="8"/>
  <c r="F17" i="8"/>
  <c r="G18" i="8"/>
  <c r="H18" i="8" s="1"/>
  <c r="I18" i="9" s="1"/>
  <c r="F21" i="8"/>
  <c r="G22" i="8"/>
  <c r="H22" i="8" s="1"/>
  <c r="I22" i="9" s="1"/>
  <c r="F25" i="8"/>
  <c r="G26" i="8"/>
  <c r="H26" i="8" s="1"/>
  <c r="I26" i="9" s="1"/>
  <c r="G16" i="8"/>
  <c r="H16" i="8" s="1"/>
  <c r="I16" i="9" s="1"/>
  <c r="G20" i="8"/>
  <c r="H20" i="8" s="1"/>
  <c r="I20" i="9" s="1"/>
  <c r="G24" i="8"/>
  <c r="H24" i="8" s="1"/>
  <c r="I24" i="9" s="1"/>
  <c r="F8" i="6"/>
  <c r="F12" i="6"/>
  <c r="F16" i="6"/>
  <c r="F20" i="6"/>
  <c r="F24" i="6"/>
  <c r="G8" i="5"/>
  <c r="H8" i="5" s="1"/>
  <c r="I8" i="6" s="1"/>
  <c r="G12" i="5"/>
  <c r="H12" i="5" s="1"/>
  <c r="I12" i="6" s="1"/>
  <c r="G16" i="5"/>
  <c r="H16" i="5" s="1"/>
  <c r="G20" i="5"/>
  <c r="H20" i="5" s="1"/>
  <c r="I20" i="6" s="1"/>
  <c r="G24" i="5"/>
  <c r="H24" i="5" s="1"/>
  <c r="I24" i="6" s="1"/>
  <c r="G9" i="5"/>
  <c r="H9" i="5" s="1"/>
  <c r="I9" i="6" s="1"/>
  <c r="G13" i="5"/>
  <c r="H13" i="5" s="1"/>
  <c r="I13" i="6" s="1"/>
  <c r="G17" i="5"/>
  <c r="H17" i="5" s="1"/>
  <c r="I17" i="6" s="1"/>
  <c r="G21" i="5"/>
  <c r="H21" i="5" s="1"/>
  <c r="G25" i="5"/>
  <c r="H25" i="5" s="1"/>
  <c r="I25" i="6" s="1"/>
  <c r="G11" i="5"/>
  <c r="H11" i="5" s="1"/>
  <c r="I11" i="6" s="1"/>
  <c r="G15" i="5"/>
  <c r="H15" i="5" s="1"/>
  <c r="I15" i="6" s="1"/>
  <c r="G19" i="5"/>
  <c r="H19" i="5" s="1"/>
  <c r="I19" i="6" s="1"/>
  <c r="G23" i="5"/>
  <c r="H23" i="5" s="1"/>
  <c r="I23" i="6" s="1"/>
  <c r="F22" i="4"/>
  <c r="F20" i="3"/>
  <c r="F15" i="3"/>
  <c r="F19" i="3"/>
  <c r="F23" i="3"/>
  <c r="F8" i="3"/>
  <c r="F12" i="3"/>
  <c r="F16" i="3"/>
  <c r="F24" i="3"/>
  <c r="F9" i="3"/>
  <c r="F13" i="3"/>
  <c r="F17" i="3"/>
  <c r="F21" i="3"/>
  <c r="F25" i="3"/>
  <c r="F26" i="1"/>
  <c r="G26" i="1"/>
  <c r="H26" i="1" s="1"/>
  <c r="J16" i="5"/>
  <c r="G8" i="7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H25" i="7" s="1"/>
  <c r="G26" i="7"/>
  <c r="H26" i="7" s="1"/>
  <c r="G8" i="6"/>
  <c r="H8" i="6" s="1"/>
  <c r="G9" i="6"/>
  <c r="H9" i="6" s="1"/>
  <c r="J9" i="6" s="1"/>
  <c r="G10" i="6"/>
  <c r="H10" i="6" s="1"/>
  <c r="G11" i="6"/>
  <c r="H11" i="6" s="1"/>
  <c r="I11" i="7" s="1"/>
  <c r="G12" i="6"/>
  <c r="H12" i="6" s="1"/>
  <c r="J12" i="6" s="1"/>
  <c r="G13" i="6"/>
  <c r="H13" i="6" s="1"/>
  <c r="J13" i="6" s="1"/>
  <c r="G14" i="6"/>
  <c r="H14" i="6" s="1"/>
  <c r="J14" i="6" s="1"/>
  <c r="G15" i="6"/>
  <c r="H15" i="6" s="1"/>
  <c r="G16" i="6"/>
  <c r="H16" i="6" s="1"/>
  <c r="G17" i="6"/>
  <c r="H17" i="6" s="1"/>
  <c r="J17" i="6" s="1"/>
  <c r="G18" i="6"/>
  <c r="H18" i="6" s="1"/>
  <c r="J18" i="6" s="1"/>
  <c r="G19" i="6"/>
  <c r="H19" i="6" s="1"/>
  <c r="G20" i="6"/>
  <c r="H20" i="6" s="1"/>
  <c r="G21" i="6"/>
  <c r="H21" i="6" s="1"/>
  <c r="G22" i="6"/>
  <c r="H22" i="6" s="1"/>
  <c r="J22" i="6" s="1"/>
  <c r="G23" i="6"/>
  <c r="H23" i="6" s="1"/>
  <c r="G24" i="6"/>
  <c r="H24" i="6" s="1"/>
  <c r="G25" i="6"/>
  <c r="H25" i="6" s="1"/>
  <c r="G26" i="6"/>
  <c r="H26" i="6" s="1"/>
  <c r="J26" i="5"/>
  <c r="F28" i="4"/>
  <c r="I26" i="5"/>
  <c r="G25" i="4"/>
  <c r="H25" i="4" s="1"/>
  <c r="I25" i="5" s="1"/>
  <c r="G24" i="4"/>
  <c r="H24" i="4" s="1"/>
  <c r="G23" i="4"/>
  <c r="H23" i="4" s="1"/>
  <c r="G22" i="4"/>
  <c r="H22" i="4" s="1"/>
  <c r="I22" i="5" s="1"/>
  <c r="J22" i="5" s="1"/>
  <c r="G21" i="4"/>
  <c r="H21" i="4" s="1"/>
  <c r="I21" i="5" s="1"/>
  <c r="G20" i="4"/>
  <c r="H20" i="4" s="1"/>
  <c r="G19" i="4"/>
  <c r="H19" i="4" s="1"/>
  <c r="I19" i="5" s="1"/>
  <c r="J19" i="5" s="1"/>
  <c r="G18" i="4"/>
  <c r="H18" i="4" s="1"/>
  <c r="I18" i="5" s="1"/>
  <c r="G17" i="4"/>
  <c r="H17" i="4" s="1"/>
  <c r="I17" i="5" s="1"/>
  <c r="G16" i="4"/>
  <c r="H16" i="4" s="1"/>
  <c r="I16" i="5" s="1"/>
  <c r="G15" i="4"/>
  <c r="H15" i="4" s="1"/>
  <c r="G14" i="4"/>
  <c r="H14" i="4" s="1"/>
  <c r="I14" i="5" s="1"/>
  <c r="J14" i="5" s="1"/>
  <c r="G13" i="4"/>
  <c r="H13" i="4" s="1"/>
  <c r="I13" i="5" s="1"/>
  <c r="J13" i="5" s="1"/>
  <c r="G12" i="4"/>
  <c r="H12" i="4" s="1"/>
  <c r="G11" i="4"/>
  <c r="H11" i="4" s="1"/>
  <c r="G10" i="4"/>
  <c r="H10" i="4" s="1"/>
  <c r="I10" i="5" s="1"/>
  <c r="J10" i="5" s="1"/>
  <c r="G9" i="4"/>
  <c r="H9" i="4" s="1"/>
  <c r="I9" i="5" s="1"/>
  <c r="H8" i="4"/>
  <c r="F8" i="4"/>
  <c r="F12" i="4"/>
  <c r="F16" i="4"/>
  <c r="F20" i="4"/>
  <c r="F24" i="4"/>
  <c r="F9" i="4"/>
  <c r="F13" i="4"/>
  <c r="F17" i="4"/>
  <c r="F21" i="4"/>
  <c r="F25" i="4"/>
  <c r="G8" i="3"/>
  <c r="H8" i="3" s="1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I16" i="6"/>
  <c r="I22" i="6"/>
  <c r="I21" i="6"/>
  <c r="I10" i="6"/>
  <c r="I18" i="6"/>
  <c r="I23" i="9"/>
  <c r="I26" i="6"/>
  <c r="I10" i="9"/>
  <c r="I9" i="9"/>
  <c r="I25" i="9"/>
  <c r="I21" i="8"/>
  <c r="F17" i="9" l="1"/>
  <c r="F13" i="9"/>
  <c r="F22" i="9"/>
  <c r="F12" i="9"/>
  <c r="F14" i="9"/>
  <c r="F8" i="9"/>
  <c r="F10" i="9"/>
  <c r="F9" i="9"/>
  <c r="F15" i="9"/>
  <c r="F25" i="9"/>
  <c r="F16" i="9"/>
  <c r="F20" i="9"/>
  <c r="J21" i="8"/>
  <c r="H28" i="7"/>
  <c r="J28" i="7" s="1"/>
  <c r="J25" i="6"/>
  <c r="H28" i="6"/>
  <c r="J28" i="6" s="1"/>
  <c r="J18" i="5"/>
  <c r="J9" i="5"/>
  <c r="J21" i="5"/>
  <c r="J25" i="5"/>
  <c r="F28" i="1"/>
  <c r="F8" i="1"/>
  <c r="G19" i="1"/>
  <c r="H19" i="1" s="1"/>
  <c r="I19" i="2" s="1"/>
  <c r="F21" i="1"/>
  <c r="G23" i="1"/>
  <c r="H23" i="1" s="1"/>
  <c r="F25" i="1"/>
  <c r="F14" i="1"/>
  <c r="F13" i="1"/>
  <c r="F12" i="1"/>
  <c r="F23" i="1"/>
  <c r="G8" i="1"/>
  <c r="H8" i="1" s="1"/>
  <c r="I8" i="1" s="1"/>
  <c r="G15" i="1"/>
  <c r="H15" i="1" s="1"/>
  <c r="I15" i="2" s="1"/>
  <c r="G18" i="1"/>
  <c r="H18" i="1" s="1"/>
  <c r="I18" i="2" s="1"/>
  <c r="G25" i="1"/>
  <c r="H25" i="1" s="1"/>
  <c r="F22" i="1"/>
  <c r="F24" i="1"/>
  <c r="F19" i="1"/>
  <c r="G20" i="1"/>
  <c r="H20" i="1" s="1"/>
  <c r="I20" i="2" s="1"/>
  <c r="F9" i="1"/>
  <c r="G9" i="1"/>
  <c r="H9" i="1" s="1"/>
  <c r="I9" i="1" s="1"/>
  <c r="G16" i="1"/>
  <c r="H16" i="1" s="1"/>
  <c r="G24" i="1"/>
  <c r="H24" i="1" s="1"/>
  <c r="G13" i="1"/>
  <c r="H13" i="1" s="1"/>
  <c r="I13" i="2" s="1"/>
  <c r="F17" i="1"/>
  <c r="G17" i="1"/>
  <c r="H17" i="1" s="1"/>
  <c r="I17" i="2" s="1"/>
  <c r="F18" i="1"/>
  <c r="F16" i="1"/>
  <c r="G11" i="1"/>
  <c r="H11" i="1" s="1"/>
  <c r="I11" i="1" s="1"/>
  <c r="G12" i="1"/>
  <c r="H12" i="1" s="1"/>
  <c r="I12" i="2" s="1"/>
  <c r="G22" i="1"/>
  <c r="H22" i="1" s="1"/>
  <c r="G14" i="1"/>
  <c r="H14" i="1" s="1"/>
  <c r="I14" i="1" s="1"/>
  <c r="G21" i="1"/>
  <c r="H21" i="1" s="1"/>
  <c r="I21" i="1" s="1"/>
  <c r="G10" i="1"/>
  <c r="H10" i="1" s="1"/>
  <c r="F10" i="1"/>
  <c r="F20" i="1"/>
  <c r="F15" i="1"/>
  <c r="J26" i="10"/>
  <c r="F28" i="9"/>
  <c r="G26" i="9"/>
  <c r="H26" i="9" s="1"/>
  <c r="I26" i="10" s="1"/>
  <c r="G25" i="9"/>
  <c r="H25" i="9" s="1"/>
  <c r="G24" i="9"/>
  <c r="H24" i="9" s="1"/>
  <c r="J24" i="9" s="1"/>
  <c r="G23" i="9"/>
  <c r="H23" i="9" s="1"/>
  <c r="J23" i="9" s="1"/>
  <c r="G22" i="9"/>
  <c r="H22" i="9" s="1"/>
  <c r="J22" i="9" s="1"/>
  <c r="G21" i="9"/>
  <c r="H21" i="9" s="1"/>
  <c r="J21" i="9" s="1"/>
  <c r="G20" i="9"/>
  <c r="H20" i="9" s="1"/>
  <c r="J20" i="9" s="1"/>
  <c r="G19" i="9"/>
  <c r="H19" i="9" s="1"/>
  <c r="J19" i="9" s="1"/>
  <c r="G18" i="9"/>
  <c r="H18" i="9" s="1"/>
  <c r="J18" i="9" s="1"/>
  <c r="G17" i="9"/>
  <c r="H17" i="9" s="1"/>
  <c r="G16" i="9"/>
  <c r="H16" i="9" s="1"/>
  <c r="J16" i="9" s="1"/>
  <c r="G15" i="9"/>
  <c r="H15" i="9" s="1"/>
  <c r="J15" i="9" s="1"/>
  <c r="G14" i="9"/>
  <c r="H14" i="9" s="1"/>
  <c r="J14" i="9" s="1"/>
  <c r="G13" i="9"/>
  <c r="H13" i="9" s="1"/>
  <c r="J13" i="9" s="1"/>
  <c r="G12" i="9"/>
  <c r="H12" i="9" s="1"/>
  <c r="J12" i="9" s="1"/>
  <c r="G11" i="9"/>
  <c r="H11" i="9" s="1"/>
  <c r="J11" i="9" s="1"/>
  <c r="G10" i="9"/>
  <c r="H10" i="9" s="1"/>
  <c r="J10" i="9" s="1"/>
  <c r="G9" i="9"/>
  <c r="H9" i="9" s="1"/>
  <c r="J9" i="9" s="1"/>
  <c r="G8" i="9"/>
  <c r="H8" i="9" s="1"/>
  <c r="J8" i="9" s="1"/>
  <c r="F18" i="9"/>
  <c r="F21" i="9"/>
  <c r="F24" i="9"/>
  <c r="F19" i="9"/>
  <c r="F11" i="9"/>
  <c r="J17" i="5"/>
  <c r="I13" i="7"/>
  <c r="F11" i="1"/>
  <c r="J17" i="7"/>
  <c r="J13" i="7"/>
  <c r="J20" i="7"/>
  <c r="J8" i="7"/>
  <c r="J23" i="7"/>
  <c r="J11" i="7"/>
  <c r="J10" i="6"/>
  <c r="J21" i="6"/>
  <c r="J24" i="6"/>
  <c r="J20" i="6"/>
  <c r="J16" i="6"/>
  <c r="J8" i="6"/>
  <c r="J23" i="6"/>
  <c r="J19" i="6"/>
  <c r="J15" i="6"/>
  <c r="J11" i="6"/>
  <c r="J15" i="4"/>
  <c r="J23" i="4"/>
  <c r="J9" i="4"/>
  <c r="J14" i="4"/>
  <c r="J22" i="4"/>
  <c r="J20" i="3"/>
  <c r="J26" i="7"/>
  <c r="J26" i="6"/>
  <c r="I25" i="7"/>
  <c r="J25" i="7" s="1"/>
  <c r="I15" i="5"/>
  <c r="J15" i="5" s="1"/>
  <c r="I11" i="5"/>
  <c r="J11" i="5" s="1"/>
  <c r="I20" i="5"/>
  <c r="J20" i="5" s="1"/>
  <c r="I23" i="5"/>
  <c r="J23" i="5" s="1"/>
  <c r="I24" i="5"/>
  <c r="J24" i="5" s="1"/>
  <c r="I12" i="5"/>
  <c r="J12" i="5" s="1"/>
  <c r="F28" i="2"/>
  <c r="G26" i="2"/>
  <c r="H26" i="2" s="1"/>
  <c r="I26" i="3" s="1"/>
  <c r="J26" i="3" s="1"/>
  <c r="G25" i="2"/>
  <c r="H25" i="2" s="1"/>
  <c r="G24" i="2"/>
  <c r="H24" i="2" s="1"/>
  <c r="G23" i="2"/>
  <c r="H23" i="2" s="1"/>
  <c r="J23" i="2" s="1"/>
  <c r="G22" i="2"/>
  <c r="H22" i="2" s="1"/>
  <c r="I22" i="3" s="1"/>
  <c r="J22" i="3" s="1"/>
  <c r="G21" i="2"/>
  <c r="H21" i="2" s="1"/>
  <c r="I21" i="3" s="1"/>
  <c r="J21" i="3" s="1"/>
  <c r="G20" i="2"/>
  <c r="H20" i="2" s="1"/>
  <c r="J20" i="2" s="1"/>
  <c r="G19" i="2"/>
  <c r="H19" i="2" s="1"/>
  <c r="J19" i="2" s="1"/>
  <c r="G18" i="2"/>
  <c r="H18" i="2" s="1"/>
  <c r="I18" i="3" s="1"/>
  <c r="J18" i="3" s="1"/>
  <c r="G17" i="2"/>
  <c r="H17" i="2" s="1"/>
  <c r="J17" i="2" s="1"/>
  <c r="G16" i="2"/>
  <c r="H16" i="2" s="1"/>
  <c r="G15" i="2"/>
  <c r="H15" i="2" s="1"/>
  <c r="J15" i="2" s="1"/>
  <c r="G14" i="2"/>
  <c r="H14" i="2" s="1"/>
  <c r="I14" i="3" s="1"/>
  <c r="J14" i="3" s="1"/>
  <c r="G13" i="2"/>
  <c r="H13" i="2" s="1"/>
  <c r="I13" i="3" s="1"/>
  <c r="J13" i="3" s="1"/>
  <c r="G12" i="2"/>
  <c r="H12" i="2" s="1"/>
  <c r="G11" i="2"/>
  <c r="H11" i="2" s="1"/>
  <c r="G10" i="2"/>
  <c r="H10" i="2" s="1"/>
  <c r="I10" i="3" s="1"/>
  <c r="J10" i="3" s="1"/>
  <c r="G9" i="2"/>
  <c r="H9" i="2" s="1"/>
  <c r="I9" i="3" s="1"/>
  <c r="J9" i="3" s="1"/>
  <c r="G8" i="2"/>
  <c r="H8" i="2" s="1"/>
  <c r="J8" i="2" s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I20" i="8"/>
  <c r="J20" i="8" s="1"/>
  <c r="I18" i="8"/>
  <c r="J18" i="8" s="1"/>
  <c r="I14" i="8"/>
  <c r="J14" i="8" s="1"/>
  <c r="I17" i="3"/>
  <c r="J17" i="3" s="1"/>
  <c r="I15" i="4"/>
  <c r="I20" i="7"/>
  <c r="I15" i="7"/>
  <c r="J15" i="7" s="1"/>
  <c r="I12" i="7"/>
  <c r="J12" i="7" s="1"/>
  <c r="I16" i="7"/>
  <c r="J16" i="7" s="1"/>
  <c r="I26" i="7"/>
  <c r="I19" i="7"/>
  <c r="J19" i="7" s="1"/>
  <c r="I14" i="7"/>
  <c r="J14" i="7" s="1"/>
  <c r="I10" i="7"/>
  <c r="J10" i="7" s="1"/>
  <c r="I26" i="8"/>
  <c r="J26" i="8" s="1"/>
  <c r="I22" i="8"/>
  <c r="J22" i="8" s="1"/>
  <c r="I24" i="8"/>
  <c r="J24" i="8" s="1"/>
  <c r="I25" i="8"/>
  <c r="J25" i="8" s="1"/>
  <c r="I19" i="8"/>
  <c r="J19" i="8" s="1"/>
  <c r="I24" i="7"/>
  <c r="J24" i="7" s="1"/>
  <c r="I22" i="7"/>
  <c r="J22" i="7" s="1"/>
  <c r="I17" i="7"/>
  <c r="I23" i="7"/>
  <c r="I21" i="7"/>
  <c r="J21" i="7" s="1"/>
  <c r="I13" i="8"/>
  <c r="J13" i="8" s="1"/>
  <c r="I23" i="8"/>
  <c r="J23" i="8" s="1"/>
  <c r="I9" i="8"/>
  <c r="J9" i="8" s="1"/>
  <c r="I12" i="8"/>
  <c r="J12" i="8" s="1"/>
  <c r="I26" i="2"/>
  <c r="I16" i="2"/>
  <c r="I21" i="4"/>
  <c r="J21" i="4" s="1"/>
  <c r="I16" i="8"/>
  <c r="J16" i="8" s="1"/>
  <c r="I17" i="8"/>
  <c r="J17" i="8" s="1"/>
  <c r="I8" i="8"/>
  <c r="I15" i="8"/>
  <c r="J15" i="8" s="1"/>
  <c r="I11" i="8"/>
  <c r="J11" i="8" s="1"/>
  <c r="I10" i="8"/>
  <c r="J10" i="8" s="1"/>
  <c r="I20" i="4"/>
  <c r="J20" i="4" s="1"/>
  <c r="I16" i="4"/>
  <c r="J16" i="4" s="1"/>
  <c r="I11" i="4"/>
  <c r="J11" i="4" s="1"/>
  <c r="I19" i="4"/>
  <c r="J19" i="4" s="1"/>
  <c r="I24" i="4"/>
  <c r="J24" i="4" s="1"/>
  <c r="I14" i="4"/>
  <c r="I12" i="4"/>
  <c r="J12" i="4" s="1"/>
  <c r="I10" i="4"/>
  <c r="J10" i="4" s="1"/>
  <c r="I18" i="4"/>
  <c r="J18" i="4" s="1"/>
  <c r="I23" i="4"/>
  <c r="I13" i="4"/>
  <c r="J13" i="4" s="1"/>
  <c r="I9" i="4"/>
  <c r="I17" i="4"/>
  <c r="J17" i="4" s="1"/>
  <c r="I25" i="4"/>
  <c r="J25" i="4" s="1"/>
  <c r="I22" i="4"/>
  <c r="I8" i="7"/>
  <c r="I8" i="5"/>
  <c r="J8" i="5" s="1"/>
  <c r="I18" i="1"/>
  <c r="I22" i="1"/>
  <c r="I22" i="2"/>
  <c r="I23" i="1"/>
  <c r="I23" i="2"/>
  <c r="I24" i="2"/>
  <c r="I24" i="1"/>
  <c r="I19" i="1"/>
  <c r="I12" i="1"/>
  <c r="I17" i="1"/>
  <c r="I14" i="2"/>
  <c r="J25" i="9" l="1"/>
  <c r="H28" i="9"/>
  <c r="J28" i="9" s="1"/>
  <c r="I23" i="10"/>
  <c r="I13" i="10"/>
  <c r="I9" i="10"/>
  <c r="I25" i="3"/>
  <c r="J25" i="3" s="1"/>
  <c r="H28" i="2"/>
  <c r="J28" i="2" s="1"/>
  <c r="I20" i="3"/>
  <c r="I20" i="1"/>
  <c r="I13" i="1"/>
  <c r="I8" i="2"/>
  <c r="I15" i="1"/>
  <c r="I21" i="2"/>
  <c r="I14" i="10"/>
  <c r="I22" i="10"/>
  <c r="I19" i="10"/>
  <c r="I11" i="10"/>
  <c r="I15" i="10"/>
  <c r="I20" i="10"/>
  <c r="J26" i="9"/>
  <c r="I8" i="10"/>
  <c r="J17" i="9"/>
  <c r="I17" i="10"/>
  <c r="I21" i="10"/>
  <c r="I16" i="10"/>
  <c r="I10" i="10"/>
  <c r="I25" i="10"/>
  <c r="I12" i="10"/>
  <c r="I24" i="10"/>
  <c r="J12" i="2"/>
  <c r="J16" i="2"/>
  <c r="J24" i="2"/>
  <c r="J13" i="2"/>
  <c r="J21" i="2"/>
  <c r="J25" i="2"/>
  <c r="J14" i="2"/>
  <c r="J18" i="2"/>
  <c r="J22" i="2"/>
  <c r="I28" i="5"/>
  <c r="I19" i="3"/>
  <c r="J19" i="3" s="1"/>
  <c r="I16" i="3"/>
  <c r="J16" i="3" s="1"/>
  <c r="I23" i="3"/>
  <c r="J23" i="3" s="1"/>
  <c r="I11" i="3"/>
  <c r="J11" i="3" s="1"/>
  <c r="I12" i="3"/>
  <c r="J12" i="3" s="1"/>
  <c r="I24" i="3"/>
  <c r="J24" i="3" s="1"/>
  <c r="I15" i="3"/>
  <c r="J15" i="3" s="1"/>
  <c r="I8" i="3"/>
  <c r="J8" i="3" s="1"/>
  <c r="J26" i="2"/>
  <c r="I9" i="2"/>
  <c r="J9" i="2" s="1"/>
  <c r="I11" i="2"/>
  <c r="J11" i="2" s="1"/>
  <c r="I25" i="2"/>
  <c r="I10" i="1"/>
  <c r="I26" i="1"/>
  <c r="I10" i="2"/>
  <c r="J10" i="2" s="1"/>
  <c r="I9" i="7"/>
  <c r="J9" i="7" s="1"/>
  <c r="I18" i="7"/>
  <c r="J18" i="7" s="1"/>
  <c r="I28" i="10"/>
  <c r="I18" i="10"/>
  <c r="I16" i="1"/>
  <c r="I28" i="4"/>
  <c r="I8" i="4"/>
  <c r="J8" i="4" s="1"/>
  <c r="I28" i="1"/>
  <c r="I28" i="2"/>
  <c r="I28" i="3" l="1"/>
  <c r="J28" i="3" s="1"/>
</calcChain>
</file>

<file path=xl/sharedStrings.xml><?xml version="1.0" encoding="utf-8"?>
<sst xmlns="http://schemas.openxmlformats.org/spreadsheetml/2006/main" count="388" uniqueCount="80">
  <si>
    <t>Fnr</t>
  </si>
  <si>
    <t>Fylkeskommune</t>
  </si>
  <si>
    <t>Skatt jan</t>
  </si>
  <si>
    <t>Innbyggere</t>
  </si>
  <si>
    <t>lands-</t>
  </si>
  <si>
    <t>gjennomsnitt</t>
  </si>
  <si>
    <t>jan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</si>
  <si>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</si>
  <si>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</si>
  <si>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</si>
  <si>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</si>
  <si>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</si>
  <si>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</si>
  <si>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</si>
  <si>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</si>
  <si>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</si>
  <si>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</si>
  <si>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</si>
  <si>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Symmetrisk inntektsutjevning (87,5 pst.)</t>
  </si>
  <si>
    <t>Kr pr. innb.</t>
  </si>
  <si>
    <t>Prosent av</t>
  </si>
  <si>
    <t>Totalt</t>
  </si>
  <si>
    <t>mar</t>
  </si>
  <si>
    <t>apr</t>
  </si>
  <si>
    <t>Skatt jan-jul</t>
  </si>
  <si>
    <t>jan-jul</t>
  </si>
  <si>
    <t>Skatt jan-aug</t>
  </si>
  <si>
    <t>jan-aug</t>
  </si>
  <si>
    <t>aug</t>
  </si>
  <si>
    <t>Skatt jan-sep</t>
  </si>
  <si>
    <t>jan-sep</t>
  </si>
  <si>
    <t>sep</t>
  </si>
  <si>
    <t>Skatt jan-nov</t>
  </si>
  <si>
    <t>jan-nov</t>
  </si>
  <si>
    <t>okt-nov</t>
  </si>
  <si>
    <t>jun-jul</t>
  </si>
  <si>
    <t>Skatt jan-des</t>
  </si>
  <si>
    <t>jan-des</t>
  </si>
  <si>
    <t>des</t>
  </si>
  <si>
    <t>Innt.utj. tilsk.</t>
  </si>
  <si>
    <t>Innt.utj.</t>
  </si>
  <si>
    <t>pr. 1.1.18</t>
  </si>
  <si>
    <t>Beregninger av skatt og inntektsutjevning for fylkeskommunene, januar-desember 2018</t>
  </si>
  <si>
    <t>Skatt jan-nov 2018</t>
  </si>
  <si>
    <t>Beregninger av skatt og inntektsutjevning for fylkeskommunene, januar-november 2018</t>
  </si>
  <si>
    <t>Skatt jan-sep 2018</t>
  </si>
  <si>
    <t>Beregninger av skatt og inntektsutjevning for fylkeskommunene, januar-september 2018</t>
  </si>
  <si>
    <t>Skatt jan-des 2018</t>
  </si>
  <si>
    <t>Skatt jan-aug 2018</t>
  </si>
  <si>
    <t>Beregninger av skatt og inntektsutjevning for fylkeskommunene, januar-august 2018</t>
  </si>
  <si>
    <t>Skatt jan-jul 2018</t>
  </si>
  <si>
    <t>Beregninger av skatt og inntektsutjevning for fylkeskommunene, januar-juli 2018</t>
  </si>
  <si>
    <t>Skatt jan-mai 2018</t>
  </si>
  <si>
    <t>Beregninger av skatt og inntektsutjevning for fylkeskommunene, januar-mai 2018</t>
  </si>
  <si>
    <t>Skatt jan-apr 2018</t>
  </si>
  <si>
    <t>Beregninger av skatt og inntektsutjevning for fylkeskommunene, januar-april 2018</t>
  </si>
  <si>
    <t>Skatt jan-mar 2018</t>
  </si>
  <si>
    <t>Beregninger av skatt og inntektsutjevning for fylkeskommunene, januar-mars 2018</t>
  </si>
  <si>
    <t>Skatt jan-feb 2018</t>
  </si>
  <si>
    <t>Beregninger av skatt og inntektsutjevning for fylkeskommunene, januar-februar 2018</t>
  </si>
  <si>
    <t>Skatt jan 2018</t>
  </si>
  <si>
    <t>Beregninger av skatt og inntektsutjevning for fylkeskommunene, januar 2018</t>
  </si>
  <si>
    <t xml:space="preserve">Østfold </t>
  </si>
  <si>
    <t xml:space="preserve">Akershus </t>
  </si>
  <si>
    <t xml:space="preserve">Oslo </t>
  </si>
  <si>
    <t xml:space="preserve">Hedmark </t>
  </si>
  <si>
    <t xml:space="preserve">Oppland </t>
  </si>
  <si>
    <t xml:space="preserve">Buskerud </t>
  </si>
  <si>
    <t xml:space="preserve">Vestfold </t>
  </si>
  <si>
    <t xml:space="preserve">Telemark </t>
  </si>
  <si>
    <t xml:space="preserve">Aust-Agder </t>
  </si>
  <si>
    <t xml:space="preserve">Vest-Agder </t>
  </si>
  <si>
    <t xml:space="preserve">Rogaland </t>
  </si>
  <si>
    <t xml:space="preserve">Hordaland </t>
  </si>
  <si>
    <t xml:space="preserve">Sogn og Fjordane </t>
  </si>
  <si>
    <t xml:space="preserve">Møre og Romsdal </t>
  </si>
  <si>
    <t xml:space="preserve">Nordland </t>
  </si>
  <si>
    <t xml:space="preserve">Troms </t>
  </si>
  <si>
    <t xml:space="preserve">Finnmark </t>
  </si>
  <si>
    <t xml:space="preserve">Trøndelag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</si>
</sst>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0000"/>
    <numFmt numFmtId="169" formatCode="_ * #,##0.0_ ;_ * \-#,##0.0_ ;_ * &quot;-&quot;??_ ;_ @_ "/>
    <numFmt numFmtId="170" formatCode="#,##0_ ;\-#,##0\ "/>
  </numFmts>
  <fonts count="9" x14ac:knownFonts="1">
    <font>
      <sz val="11"/>
      <color theme="1"/>
      <name val="Calibri"/>
      <family val="2"/>
      <scheme val="minor"/>
    </font>
    <font>
      <sz val="10"/>
      <name val="Tms Rmn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2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right"/>
    </xf>
    <xf numFmtId="0" fontId="5" fillId="0" borderId="0" xfId="4" applyFont="1"/>
    <xf numFmtId="164" fontId="5" fillId="0" borderId="0" xfId="5" applyNumberFormat="1" applyFont="1" applyAlignment="1">
      <alignment horizontal="left"/>
    </xf>
    <xf numFmtId="3" fontId="5" fillId="0" borderId="0" xfId="5" applyNumberFormat="1" applyFont="1"/>
    <xf numFmtId="3" fontId="5" fillId="0" borderId="0" xfId="0" applyNumberFormat="1" applyFont="1" applyBorder="1"/>
    <xf numFmtId="166" fontId="5" fillId="0" borderId="0" xfId="8" applyNumberFormat="1" applyFont="1"/>
    <xf numFmtId="167" fontId="5" fillId="0" borderId="0" xfId="6" applyNumberFormat="1" applyFont="1"/>
    <xf numFmtId="0" fontId="5" fillId="0" borderId="0" xfId="5" applyFont="1"/>
    <xf numFmtId="168" fontId="5" fillId="0" borderId="0" xfId="4" applyNumberFormat="1" applyFont="1" applyBorder="1"/>
    <xf numFmtId="0" fontId="5" fillId="0" borderId="0" xfId="4" applyFont="1" applyBorder="1"/>
    <xf numFmtId="169" fontId="5" fillId="0" borderId="0" xfId="8" applyNumberFormat="1" applyFont="1"/>
    <xf numFmtId="0" fontId="7" fillId="0" borderId="6" xfId="4" applyFont="1" applyBorder="1"/>
    <xf numFmtId="3" fontId="5" fillId="0" borderId="6" xfId="8" applyNumberFormat="1" applyFont="1" applyBorder="1" applyAlignment="1">
      <alignment horizontal="right"/>
    </xf>
    <xf numFmtId="167" fontId="5" fillId="0" borderId="6" xfId="8" applyNumberFormat="1" applyFont="1" applyBorder="1"/>
    <xf numFmtId="165" fontId="5" fillId="0" borderId="0" xfId="0" applyNumberFormat="1" applyFont="1"/>
    <xf numFmtId="3" fontId="5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5" fillId="4" borderId="3" xfId="0" applyFont="1" applyFill="1" applyBorder="1"/>
    <xf numFmtId="0" fontId="5" fillId="4" borderId="9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70" fontId="5" fillId="0" borderId="6" xfId="8" applyNumberFormat="1" applyFont="1" applyBorder="1" applyAlignment="1">
      <alignment horizontal="right"/>
    </xf>
    <xf numFmtId="0" fontId="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70" fontId="5" fillId="0" borderId="0" xfId="8" applyNumberFormat="1" applyFont="1"/>
    <xf numFmtId="170" fontId="5" fillId="0" borderId="6" xfId="8" applyNumberFormat="1" applyFont="1" applyBorder="1"/>
    <xf numFmtId="170" fontId="5" fillId="0" borderId="0" xfId="8" applyNumberFormat="1" applyFont="1" applyBorder="1"/>
    <xf numFmtId="167" fontId="5" fillId="0" borderId="0" xfId="8" applyNumberFormat="1" applyFont="1"/>
    <xf numFmtId="3" fontId="5" fillId="0" borderId="0" xfId="0" applyNumberFormat="1" applyFont="1" applyAlignment="1">
      <alignment horizontal="right"/>
    </xf>
    <xf numFmtId="0" fontId="8" fillId="4" borderId="5" xfId="0" applyFont="1" applyFill="1" applyBorder="1" applyAlignment="1">
      <alignment horizontal="center"/>
    </xf>
    <xf numFmtId="0" fontId="6" fillId="5" borderId="12" xfId="4" applyFont="1" applyFill="1" applyBorder="1" applyAlignment="1">
      <alignment horizontal="center"/>
    </xf>
    <xf numFmtId="0" fontId="2" fillId="5" borderId="12" xfId="4" applyFont="1" applyFill="1" applyBorder="1" applyAlignment="1">
      <alignment horizontal="center"/>
    </xf>
    <xf numFmtId="0" fontId="0" fillId="2" borderId="12" xfId="0" applyFill="1" applyBorder="1"/>
    <xf numFmtId="170" fontId="5" fillId="0" borderId="0" xfId="8" applyNumberFormat="1" applyFont="1" applyFill="1" applyBorder="1"/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10">
    <cellStyle name="Komma" xfId="8" builtinId="3"/>
    <cellStyle name="Komma 2" xfId="1"/>
    <cellStyle name="Normal" xfId="0" builtinId="0"/>
    <cellStyle name="Normal 2" xfId="2"/>
    <cellStyle name="Normal 3" xfId="3"/>
    <cellStyle name="Normal_innutj" xfId="4"/>
    <cellStyle name="Normal_TABELL1" xfId="5"/>
    <cellStyle name="Prosent" xfId="6" builtinId="5"/>
    <cellStyle name="Prosent 2" xfId="7"/>
    <cellStyle name="Tusenskille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K36" sqref="K36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9" width="12.85546875" style="3" customWidth="1"/>
    <col min="10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4" t="s">
        <v>42</v>
      </c>
      <c r="D1" s="45"/>
      <c r="E1" s="45"/>
      <c r="F1" s="45"/>
      <c r="G1" s="45"/>
      <c r="H1" s="46"/>
      <c r="I1" s="25"/>
      <c r="J1" s="26"/>
    </row>
    <row r="2" spans="1:10" x14ac:dyDescent="0.2">
      <c r="A2" s="47" t="s">
        <v>0</v>
      </c>
      <c r="B2" s="47" t="s">
        <v>1</v>
      </c>
      <c r="C2" s="4" t="s">
        <v>36</v>
      </c>
      <c r="D2" s="4" t="s">
        <v>3</v>
      </c>
      <c r="E2" s="50" t="s">
        <v>47</v>
      </c>
      <c r="F2" s="51"/>
      <c r="G2" s="32" t="s">
        <v>18</v>
      </c>
      <c r="H2" s="33"/>
      <c r="I2" s="27"/>
      <c r="J2" s="28"/>
    </row>
    <row r="3" spans="1:10" x14ac:dyDescent="0.2">
      <c r="A3" s="48"/>
      <c r="B3" s="48"/>
      <c r="C3" s="5">
        <v>2018</v>
      </c>
      <c r="D3" s="5" t="s">
        <v>41</v>
      </c>
      <c r="E3" s="5"/>
      <c r="F3" s="4" t="s">
        <v>20</v>
      </c>
      <c r="G3" s="4"/>
      <c r="H3" s="4"/>
      <c r="I3" s="29"/>
      <c r="J3" s="30"/>
    </row>
    <row r="4" spans="1:10" x14ac:dyDescent="0.2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49"/>
      <c r="B5" s="49"/>
      <c r="C5" s="6"/>
      <c r="D5" s="6"/>
      <c r="E5" s="7"/>
      <c r="F5" s="7" t="s">
        <v>5</v>
      </c>
      <c r="G5" s="7" t="s">
        <v>37</v>
      </c>
      <c r="H5" s="7" t="s">
        <v>37</v>
      </c>
      <c r="I5" s="29" t="s">
        <v>33</v>
      </c>
      <c r="J5" s="30" t="s">
        <v>38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1</v>
      </c>
      <c r="B8" s="12" t="s">
        <v>62</v>
      </c>
      <c r="C8" s="13">
        <v>1610450550</v>
      </c>
      <c r="D8" s="36">
        <v>295420</v>
      </c>
      <c r="E8" s="34">
        <f>IF(ISNUMBER(C8),C8/D8,"")</f>
        <v>5451.3931013472347</v>
      </c>
      <c r="F8" s="15">
        <f>IF(ISNUMBER(C8),E8/E$28,"")</f>
        <v>0.86302987233976336</v>
      </c>
      <c r="G8" s="34">
        <f>IF(ISNUMBER(C8),($E$28-E8)*0.875,"")</f>
        <v>757.03434936634915</v>
      </c>
      <c r="H8" s="34">
        <f>IF(ISNUMBER(C8),G8*D8,"")</f>
        <v>223643087.48980686</v>
      </c>
      <c r="I8" s="38">
        <f>'jan-nov'!H8</f>
        <v>222155496.47456279</v>
      </c>
      <c r="J8" s="38">
        <f>IF(ISNUMBER(C8),H8-I8,"")</f>
        <v>1487591.0152440667</v>
      </c>
    </row>
    <row r="9" spans="1:10" x14ac:dyDescent="0.2">
      <c r="A9" s="11">
        <v>2</v>
      </c>
      <c r="B9" s="12" t="s">
        <v>63</v>
      </c>
      <c r="C9" s="13">
        <v>4594150134</v>
      </c>
      <c r="D9" s="36">
        <v>614026</v>
      </c>
      <c r="E9" s="34">
        <f t="shared" ref="E9:E26" si="0">IF(ISNUMBER(C9),C9/D9,"")</f>
        <v>7482.0123805832327</v>
      </c>
      <c r="F9" s="15">
        <f t="shared" ref="F9:F25" si="1">IF(ISNUMBER(C9),E9/E$28,"")</f>
        <v>1.1845045971943338</v>
      </c>
      <c r="G9" s="34">
        <f t="shared" ref="G9:G26" si="2">IF(ISNUMBER(C9),($E$28-E9)*0.875,"")</f>
        <v>-1019.7575199651491</v>
      </c>
      <c r="H9" s="34">
        <f t="shared" ref="H9:H26" si="3">IF(ISNUMBER(C9),G9*D9,"")</f>
        <v>-626157630.95412064</v>
      </c>
      <c r="I9" s="38">
        <f>'jan-nov'!H9</f>
        <v>-618360035.44485521</v>
      </c>
      <c r="J9" s="38">
        <f t="shared" ref="J9:J28" si="4">IF(ISNUMBER(C9),H9-I9,"")</f>
        <v>-7797595.5092654228</v>
      </c>
    </row>
    <row r="10" spans="1:10" x14ac:dyDescent="0.2">
      <c r="A10" s="11">
        <v>3</v>
      </c>
      <c r="B10" s="16" t="s">
        <v>64</v>
      </c>
      <c r="C10" s="13">
        <v>5397003276</v>
      </c>
      <c r="D10" s="36">
        <v>673469</v>
      </c>
      <c r="E10" s="34">
        <f t="shared" si="0"/>
        <v>8013.7367510605536</v>
      </c>
      <c r="F10" s="15">
        <f t="shared" si="1"/>
        <v>1.2686838165317862</v>
      </c>
      <c r="G10" s="34">
        <f t="shared" si="2"/>
        <v>-1485.016344132805</v>
      </c>
      <c r="H10" s="34">
        <f t="shared" si="3"/>
        <v>-1000112472.2667761</v>
      </c>
      <c r="I10" s="38">
        <f>'jan-nov'!H10</f>
        <v>-961044049.82710218</v>
      </c>
      <c r="J10" s="38">
        <f t="shared" si="4"/>
        <v>-39068422.439673901</v>
      </c>
    </row>
    <row r="11" spans="1:10" x14ac:dyDescent="0.2">
      <c r="A11" s="11">
        <v>4</v>
      </c>
      <c r="B11" s="16" t="s">
        <v>65</v>
      </c>
      <c r="C11" s="13">
        <v>1028829700</v>
      </c>
      <c r="D11" s="36">
        <v>196966</v>
      </c>
      <c r="E11" s="34">
        <f t="shared" si="0"/>
        <v>5223.3872851151973</v>
      </c>
      <c r="F11" s="15">
        <f t="shared" si="1"/>
        <v>0.82693344215812259</v>
      </c>
      <c r="G11" s="34">
        <f t="shared" si="2"/>
        <v>956.5394385693819</v>
      </c>
      <c r="H11" s="34">
        <f t="shared" si="3"/>
        <v>188405747.05725688</v>
      </c>
      <c r="I11" s="38">
        <f>'jan-nov'!H11</f>
        <v>185719530.17814368</v>
      </c>
      <c r="J11" s="38">
        <f t="shared" si="4"/>
        <v>2686216.8791131973</v>
      </c>
    </row>
    <row r="12" spans="1:10" x14ac:dyDescent="0.2">
      <c r="A12" s="11">
        <v>5</v>
      </c>
      <c r="B12" s="16" t="s">
        <v>66</v>
      </c>
      <c r="C12" s="13">
        <v>1031013175</v>
      </c>
      <c r="D12" s="36">
        <v>189870</v>
      </c>
      <c r="E12" s="34">
        <f t="shared" si="0"/>
        <v>5430.1004634750088</v>
      </c>
      <c r="F12" s="15">
        <f t="shared" si="1"/>
        <v>0.85965895738224496</v>
      </c>
      <c r="G12" s="34">
        <f t="shared" si="2"/>
        <v>775.66540750454681</v>
      </c>
      <c r="H12" s="34">
        <f t="shared" si="3"/>
        <v>147275590.92288831</v>
      </c>
      <c r="I12" s="38">
        <f>'jan-nov'!H12</f>
        <v>144264323.06901261</v>
      </c>
      <c r="J12" s="38">
        <f t="shared" si="4"/>
        <v>3011267.8538756967</v>
      </c>
    </row>
    <row r="13" spans="1:10" x14ac:dyDescent="0.2">
      <c r="A13" s="11">
        <v>6</v>
      </c>
      <c r="B13" s="16" t="s">
        <v>67</v>
      </c>
      <c r="C13" s="13">
        <v>1741372225</v>
      </c>
      <c r="D13" s="36">
        <v>281769</v>
      </c>
      <c r="E13" s="34">
        <f t="shared" si="0"/>
        <v>6180.1412682019673</v>
      </c>
      <c r="F13" s="15">
        <f t="shared" si="1"/>
        <v>0.97840064559275897</v>
      </c>
      <c r="G13" s="34">
        <f t="shared" si="2"/>
        <v>119.37970336845819</v>
      </c>
      <c r="H13" s="34">
        <f t="shared" si="3"/>
        <v>33637499.638427094</v>
      </c>
      <c r="I13" s="38">
        <f>'jan-nov'!H13</f>
        <v>31381537.590790562</v>
      </c>
      <c r="J13" s="38">
        <f t="shared" si="4"/>
        <v>2255962.0476365313</v>
      </c>
    </row>
    <row r="14" spans="1:10" x14ac:dyDescent="0.2">
      <c r="A14" s="11">
        <v>7</v>
      </c>
      <c r="B14" s="16" t="s">
        <v>68</v>
      </c>
      <c r="C14" s="13">
        <v>1429221118</v>
      </c>
      <c r="D14" s="36">
        <v>249058</v>
      </c>
      <c r="E14" s="34">
        <f t="shared" si="0"/>
        <v>5738.5071670052757</v>
      </c>
      <c r="F14" s="15">
        <f t="shared" si="1"/>
        <v>0.90848394450538505</v>
      </c>
      <c r="G14" s="34">
        <f t="shared" si="2"/>
        <v>505.80954191556327</v>
      </c>
      <c r="H14" s="34">
        <f t="shared" si="3"/>
        <v>125975912.89040636</v>
      </c>
      <c r="I14" s="38">
        <f>'jan-nov'!H14</f>
        <v>123635984.61343904</v>
      </c>
      <c r="J14" s="38">
        <f t="shared" si="4"/>
        <v>2339928.2769673169</v>
      </c>
    </row>
    <row r="15" spans="1:10" x14ac:dyDescent="0.2">
      <c r="A15" s="11">
        <v>8</v>
      </c>
      <c r="B15" s="16" t="s">
        <v>69</v>
      </c>
      <c r="C15" s="13">
        <v>976411644</v>
      </c>
      <c r="D15" s="36">
        <v>173391</v>
      </c>
      <c r="E15" s="34">
        <f t="shared" si="0"/>
        <v>5631.2706195823312</v>
      </c>
      <c r="F15" s="15">
        <f t="shared" si="1"/>
        <v>0.89150693658979208</v>
      </c>
      <c r="G15" s="34">
        <f t="shared" si="2"/>
        <v>599.64152091063977</v>
      </c>
      <c r="H15" s="34">
        <f t="shared" si="3"/>
        <v>103972442.95221674</v>
      </c>
      <c r="I15" s="38">
        <f>'jan-nov'!H15</f>
        <v>100983258.14653936</v>
      </c>
      <c r="J15" s="38">
        <f t="shared" si="4"/>
        <v>2989184.8056773841</v>
      </c>
    </row>
    <row r="16" spans="1:10" x14ac:dyDescent="0.2">
      <c r="A16" s="11">
        <v>9</v>
      </c>
      <c r="B16" s="16" t="s">
        <v>70</v>
      </c>
      <c r="C16" s="13">
        <v>633653263</v>
      </c>
      <c r="D16" s="36">
        <v>117222</v>
      </c>
      <c r="E16" s="34">
        <f t="shared" si="0"/>
        <v>5405.5831072665542</v>
      </c>
      <c r="F16" s="15">
        <f t="shared" si="1"/>
        <v>0.85577752553440012</v>
      </c>
      <c r="G16" s="34">
        <f t="shared" si="2"/>
        <v>797.11809418694463</v>
      </c>
      <c r="H16" s="34">
        <f t="shared" si="3"/>
        <v>93439777.236782029</v>
      </c>
      <c r="I16" s="38">
        <f>'jan-nov'!H16</f>
        <v>92092895.943286493</v>
      </c>
      <c r="J16" s="38">
        <f t="shared" si="4"/>
        <v>1346881.2934955359</v>
      </c>
    </row>
    <row r="17" spans="1:10" x14ac:dyDescent="0.2">
      <c r="A17" s="11">
        <v>10</v>
      </c>
      <c r="B17" s="16" t="s">
        <v>71</v>
      </c>
      <c r="C17" s="13">
        <v>1024837616</v>
      </c>
      <c r="D17" s="36">
        <v>186532</v>
      </c>
      <c r="E17" s="34">
        <f t="shared" si="0"/>
        <v>5494.1651620097355</v>
      </c>
      <c r="F17" s="15">
        <f t="shared" si="1"/>
        <v>0.86980127285464159</v>
      </c>
      <c r="G17" s="34">
        <f t="shared" si="2"/>
        <v>719.608796286661</v>
      </c>
      <c r="H17" s="34">
        <f t="shared" si="3"/>
        <v>134230067.98894346</v>
      </c>
      <c r="I17" s="38">
        <f>'jan-nov'!H17</f>
        <v>131459507.13365769</v>
      </c>
      <c r="J17" s="38">
        <f t="shared" si="4"/>
        <v>2770560.8552857637</v>
      </c>
    </row>
    <row r="18" spans="1:10" x14ac:dyDescent="0.2">
      <c r="A18" s="11">
        <v>11</v>
      </c>
      <c r="B18" s="16" t="s">
        <v>72</v>
      </c>
      <c r="C18" s="13">
        <v>3132138317</v>
      </c>
      <c r="D18" s="36">
        <v>473526</v>
      </c>
      <c r="E18" s="34">
        <f t="shared" si="0"/>
        <v>6614.50124597171</v>
      </c>
      <c r="F18" s="15">
        <f t="shared" si="1"/>
        <v>1.0471657537394234</v>
      </c>
      <c r="G18" s="34">
        <f t="shared" si="2"/>
        <v>-260.68527718006669</v>
      </c>
      <c r="H18" s="34">
        <f t="shared" si="3"/>
        <v>-123441256.56196827</v>
      </c>
      <c r="I18" s="38">
        <f>'jan-nov'!H18</f>
        <v>-124642237.29757707</v>
      </c>
      <c r="J18" s="38">
        <f t="shared" si="4"/>
        <v>1200980.7356088012</v>
      </c>
    </row>
    <row r="19" spans="1:10" x14ac:dyDescent="0.2">
      <c r="A19" s="11">
        <v>12</v>
      </c>
      <c r="B19" s="16" t="s">
        <v>73</v>
      </c>
      <c r="C19" s="13">
        <v>3249312796</v>
      </c>
      <c r="D19" s="36">
        <v>522539</v>
      </c>
      <c r="E19" s="34">
        <f t="shared" si="0"/>
        <v>6218.3163285419841</v>
      </c>
      <c r="F19" s="15">
        <f t="shared" si="1"/>
        <v>0.98444427826413339</v>
      </c>
      <c r="G19" s="34">
        <f t="shared" si="2"/>
        <v>85.976525570943409</v>
      </c>
      <c r="H19" s="34">
        <f t="shared" si="3"/>
        <v>44926087.695315197</v>
      </c>
      <c r="I19" s="38">
        <f>'jan-nov'!H19</f>
        <v>38201062.316056274</v>
      </c>
      <c r="J19" s="38">
        <f t="shared" si="4"/>
        <v>6725025.3792589232</v>
      </c>
    </row>
    <row r="20" spans="1:10" x14ac:dyDescent="0.2">
      <c r="A20" s="11">
        <v>14</v>
      </c>
      <c r="B20" s="16" t="s">
        <v>74</v>
      </c>
      <c r="C20" s="13">
        <v>646736740</v>
      </c>
      <c r="D20" s="36">
        <v>110230</v>
      </c>
      <c r="E20" s="34">
        <f t="shared" si="0"/>
        <v>5867.1572167286586</v>
      </c>
      <c r="F20" s="15">
        <f t="shared" si="1"/>
        <v>0.92885100186579372</v>
      </c>
      <c r="G20" s="34">
        <f t="shared" si="2"/>
        <v>393.24074840760329</v>
      </c>
      <c r="H20" s="34">
        <f t="shared" si="3"/>
        <v>43346927.696970113</v>
      </c>
      <c r="I20" s="38">
        <f>'jan-nov'!H20</f>
        <v>41659040.883669153</v>
      </c>
      <c r="J20" s="38">
        <f t="shared" si="4"/>
        <v>1687886.8133009598</v>
      </c>
    </row>
    <row r="21" spans="1:10" x14ac:dyDescent="0.2">
      <c r="A21" s="11">
        <v>15</v>
      </c>
      <c r="B21" s="16" t="s">
        <v>75</v>
      </c>
      <c r="C21" s="13">
        <v>1539256852</v>
      </c>
      <c r="D21" s="36">
        <v>266856</v>
      </c>
      <c r="E21" s="34">
        <f t="shared" si="0"/>
        <v>5768.1178313397486</v>
      </c>
      <c r="F21" s="15">
        <f t="shared" si="1"/>
        <v>0.91317171649052409</v>
      </c>
      <c r="G21" s="34">
        <f t="shared" si="2"/>
        <v>479.90021062289952</v>
      </c>
      <c r="H21" s="34">
        <f t="shared" si="3"/>
        <v>128064250.60598448</v>
      </c>
      <c r="I21" s="38">
        <f>'jan-nov'!H21</f>
        <v>125000146.22157237</v>
      </c>
      <c r="J21" s="38">
        <f t="shared" si="4"/>
        <v>3064104.3844121099</v>
      </c>
    </row>
    <row r="22" spans="1:10" x14ac:dyDescent="0.2">
      <c r="A22" s="11">
        <v>18</v>
      </c>
      <c r="B22" s="16" t="s">
        <v>76</v>
      </c>
      <c r="C22" s="13">
        <v>1384173748</v>
      </c>
      <c r="D22" s="36">
        <v>243335</v>
      </c>
      <c r="E22" s="34">
        <f t="shared" si="0"/>
        <v>5688.3463044773662</v>
      </c>
      <c r="F22" s="15">
        <f t="shared" si="1"/>
        <v>0.9005427958890404</v>
      </c>
      <c r="G22" s="34">
        <f t="shared" si="2"/>
        <v>549.70029662748414</v>
      </c>
      <c r="H22" s="34">
        <f t="shared" si="3"/>
        <v>133761321.67984885</v>
      </c>
      <c r="I22" s="38">
        <f>'jan-nov'!H22</f>
        <v>129854617.85990787</v>
      </c>
      <c r="J22" s="38">
        <f t="shared" si="4"/>
        <v>3906703.8199409842</v>
      </c>
    </row>
    <row r="23" spans="1:10" x14ac:dyDescent="0.2">
      <c r="A23" s="11">
        <v>19</v>
      </c>
      <c r="B23" s="16" t="s">
        <v>77</v>
      </c>
      <c r="C23" s="13">
        <v>973643775</v>
      </c>
      <c r="D23" s="36">
        <v>166499</v>
      </c>
      <c r="E23" s="34">
        <f t="shared" si="0"/>
        <v>5847.7454819548466</v>
      </c>
      <c r="F23" s="15">
        <f t="shared" si="1"/>
        <v>0.92577785951992331</v>
      </c>
      <c r="G23" s="34">
        <f t="shared" si="2"/>
        <v>410.22601633468878</v>
      </c>
      <c r="H23" s="34">
        <f t="shared" si="3"/>
        <v>68302221.493709341</v>
      </c>
      <c r="I23" s="38">
        <f>'jan-nov'!H23</f>
        <v>65465311.47106991</v>
      </c>
      <c r="J23" s="38">
        <f t="shared" si="4"/>
        <v>2836910.0226394311</v>
      </c>
    </row>
    <row r="24" spans="1:10" x14ac:dyDescent="0.2">
      <c r="A24" s="11">
        <v>20</v>
      </c>
      <c r="B24" s="16" t="s">
        <v>78</v>
      </c>
      <c r="C24" s="13">
        <v>420065539</v>
      </c>
      <c r="D24" s="36">
        <v>76167</v>
      </c>
      <c r="E24" s="34">
        <f t="shared" si="0"/>
        <v>5515.0595270917847</v>
      </c>
      <c r="F24" s="15">
        <f t="shared" si="1"/>
        <v>0.87310913579795513</v>
      </c>
      <c r="G24" s="34">
        <f t="shared" si="2"/>
        <v>701.3262268398679</v>
      </c>
      <c r="H24" s="34">
        <f t="shared" si="3"/>
        <v>53417914.71971222</v>
      </c>
      <c r="I24" s="38">
        <f>'jan-nov'!H24</f>
        <v>52282530.512638874</v>
      </c>
      <c r="J24" s="38">
        <f t="shared" si="4"/>
        <v>1135384.2070733458</v>
      </c>
    </row>
    <row r="25" spans="1:10" x14ac:dyDescent="0.2">
      <c r="A25" s="11">
        <v>50</v>
      </c>
      <c r="B25" s="16" t="s">
        <v>79</v>
      </c>
      <c r="C25" s="13">
        <v>2637905255</v>
      </c>
      <c r="D25" s="36">
        <v>458744</v>
      </c>
      <c r="E25" s="34">
        <f t="shared" si="0"/>
        <v>5750.2773987234714</v>
      </c>
      <c r="F25" s="15">
        <f t="shared" si="1"/>
        <v>0.91034733270511947</v>
      </c>
      <c r="G25" s="34">
        <f t="shared" si="2"/>
        <v>495.51058916214208</v>
      </c>
      <c r="H25" s="34">
        <f t="shared" si="3"/>
        <v>227312509.7145977</v>
      </c>
      <c r="I25" s="38">
        <f>'jan-nov'!H25</f>
        <v>219891080.15518847</v>
      </c>
      <c r="J25" s="38">
        <f t="shared" si="4"/>
        <v>7421429.5594092309</v>
      </c>
    </row>
    <row r="26" spans="1:10" x14ac:dyDescent="0.2">
      <c r="A26" s="11"/>
      <c r="B26" s="16"/>
      <c r="C26" s="13"/>
      <c r="D26" s="36"/>
      <c r="E26" s="34" t="str">
        <f t="shared" si="0"/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'jan-nov'!H26</f>
        <v/>
      </c>
      <c r="J26" s="38" t="str">
        <f t="shared" si="4"/>
        <v/>
      </c>
    </row>
    <row r="27" spans="1:10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25">
      <c r="A28" s="20"/>
      <c r="B28" s="20" t="s">
        <v>7</v>
      </c>
      <c r="C28" s="31">
        <f>IF(ISNUMBER(C25),SUM(C8:C26),"")</f>
        <v>33450175723</v>
      </c>
      <c r="D28" s="35">
        <f>IF(ISNUMBER(D25),SUM(D8:D26),"")</f>
        <v>5295619</v>
      </c>
      <c r="E28" s="35">
        <f>IF(ISNUMBER(C28),C28/D28,"")</f>
        <v>6316.5752149087766</v>
      </c>
      <c r="F28" s="22">
        <f>IF(ISNUMBER(E28),E28/E$28,"")</f>
        <v>1</v>
      </c>
      <c r="G28" s="35"/>
      <c r="H28" s="35">
        <f>IF(ISNUMBER(H25),SUM(H8:H26),"")</f>
        <v>8.6426734924316406E-7</v>
      </c>
      <c r="I28" s="21">
        <f>'jan-nov'!H28</f>
        <v>6.8545341491699219E-7</v>
      </c>
      <c r="J28" s="21">
        <f>IF(ISNUMBER(C28),H28-I28,"")</f>
        <v>1.7881393432617188E-7</v>
      </c>
    </row>
    <row r="29" spans="1:10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C28" sqref="C28:I28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1" ht="26.25" customHeight="1" x14ac:dyDescent="0.25">
      <c r="A1" s="1"/>
      <c r="B1" s="2"/>
      <c r="C1" s="44" t="s">
        <v>61</v>
      </c>
      <c r="D1" s="45"/>
      <c r="E1" s="45"/>
      <c r="F1" s="45"/>
      <c r="G1" s="45"/>
      <c r="H1" s="46"/>
      <c r="I1" s="42"/>
    </row>
    <row r="2" spans="1:11" x14ac:dyDescent="0.2">
      <c r="A2" s="47" t="s">
        <v>0</v>
      </c>
      <c r="B2" s="47" t="s">
        <v>1</v>
      </c>
      <c r="C2" s="4" t="s">
        <v>2</v>
      </c>
      <c r="D2" s="4" t="s">
        <v>3</v>
      </c>
      <c r="E2" s="50" t="s">
        <v>60</v>
      </c>
      <c r="F2" s="51"/>
      <c r="G2" s="32" t="s">
        <v>18</v>
      </c>
      <c r="H2" s="33"/>
      <c r="I2" s="27"/>
    </row>
    <row r="3" spans="1:11" x14ac:dyDescent="0.2">
      <c r="A3" s="48"/>
      <c r="B3" s="48"/>
      <c r="C3" s="5">
        <v>2018</v>
      </c>
      <c r="D3" s="5" t="s">
        <v>41</v>
      </c>
      <c r="E3" s="5"/>
      <c r="F3" s="4" t="s">
        <v>20</v>
      </c>
      <c r="G3" s="4"/>
      <c r="H3" s="4"/>
      <c r="I3" s="30"/>
    </row>
    <row r="4" spans="1:11" x14ac:dyDescent="0.2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30" t="s">
        <v>39</v>
      </c>
    </row>
    <row r="5" spans="1:11" x14ac:dyDescent="0.2">
      <c r="A5" s="49"/>
      <c r="B5" s="49"/>
      <c r="C5" s="6"/>
      <c r="D5" s="6"/>
      <c r="E5" s="7"/>
      <c r="F5" s="7" t="s">
        <v>5</v>
      </c>
      <c r="G5" s="7" t="s">
        <v>6</v>
      </c>
      <c r="H5" s="7" t="s">
        <v>6</v>
      </c>
      <c r="I5" s="39" t="s">
        <v>6</v>
      </c>
    </row>
    <row r="6" spans="1:11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</row>
    <row r="7" spans="1:11" x14ac:dyDescent="0.2">
      <c r="A7" s="8"/>
      <c r="B7" s="9"/>
      <c r="C7" s="10"/>
      <c r="D7" s="10"/>
      <c r="E7" s="10"/>
      <c r="F7" s="10"/>
      <c r="G7" s="10"/>
      <c r="H7" s="10"/>
    </row>
    <row r="8" spans="1:11" x14ac:dyDescent="0.2">
      <c r="A8" s="11">
        <v>1</v>
      </c>
      <c r="B8" s="12" t="s">
        <v>62</v>
      </c>
      <c r="C8" s="13">
        <v>192697615</v>
      </c>
      <c r="D8" s="43">
        <v>295420</v>
      </c>
      <c r="E8" s="34">
        <f>IF(ISNUMBER(C8),C8/D8,"")</f>
        <v>652.28357931081177</v>
      </c>
      <c r="F8" s="15">
        <f t="shared" ref="F8:F26" si="0">IF(ISNUMBER(C8),E8/E$28,"")</f>
        <v>0.85493185735540977</v>
      </c>
      <c r="G8" s="34">
        <f>IF(ISNUMBER(C8),($E$28-E8)*0.875,"")</f>
        <v>96.846749480457547</v>
      </c>
      <c r="H8" s="34">
        <f>IF(ISNUMBER(C8),G8*D8,"")</f>
        <v>28610466.731516767</v>
      </c>
      <c r="I8" s="38">
        <f>jan!H8</f>
        <v>28610466.731516767</v>
      </c>
      <c r="J8" s="24"/>
      <c r="K8" s="14"/>
    </row>
    <row r="9" spans="1:11" x14ac:dyDescent="0.2">
      <c r="A9" s="11">
        <v>2</v>
      </c>
      <c r="B9" s="12" t="s">
        <v>63</v>
      </c>
      <c r="C9" s="13">
        <v>527471966</v>
      </c>
      <c r="D9" s="43">
        <v>614026</v>
      </c>
      <c r="E9" s="34">
        <f t="shared" ref="E9:E25" si="1">IF(ISNUMBER(C9),C9/D9,"")</f>
        <v>859.03848696960711</v>
      </c>
      <c r="F9" s="15">
        <f t="shared" si="0"/>
        <v>1.1259203703712399</v>
      </c>
      <c r="G9" s="34">
        <f t="shared" ref="G9:G26" si="2">IF(ISNUMBER(C9),($E$28-E9)*0.875,"")</f>
        <v>-84.063794720988369</v>
      </c>
      <c r="H9" s="34">
        <f t="shared" ref="H9:H26" si="3">IF(ISNUMBER(C9),G9*D9,"")</f>
        <v>-51617355.617349602</v>
      </c>
      <c r="I9" s="38">
        <f>jan!H9</f>
        <v>-51617355.617349602</v>
      </c>
      <c r="J9" s="24"/>
      <c r="K9" s="14"/>
    </row>
    <row r="10" spans="1:11" x14ac:dyDescent="0.2">
      <c r="A10" s="11">
        <v>3</v>
      </c>
      <c r="B10" s="16" t="s">
        <v>64</v>
      </c>
      <c r="C10" s="13">
        <v>619117462</v>
      </c>
      <c r="D10" s="43">
        <v>673469</v>
      </c>
      <c r="E10" s="34">
        <f t="shared" si="1"/>
        <v>919.29615468566487</v>
      </c>
      <c r="F10" s="15">
        <f t="shared" si="0"/>
        <v>1.2048985961221093</v>
      </c>
      <c r="G10" s="34">
        <f t="shared" si="2"/>
        <v>-136.78925397253892</v>
      </c>
      <c r="H10" s="34">
        <f t="shared" si="3"/>
        <v>-92123322.083631814</v>
      </c>
      <c r="I10" s="38">
        <f>jan!H10</f>
        <v>-92123322.083631814</v>
      </c>
      <c r="J10" s="24"/>
      <c r="K10" s="14"/>
    </row>
    <row r="11" spans="1:11" x14ac:dyDescent="0.2">
      <c r="A11" s="11">
        <v>4</v>
      </c>
      <c r="B11" s="16" t="s">
        <v>65</v>
      </c>
      <c r="C11" s="13">
        <v>122302972</v>
      </c>
      <c r="D11" s="43">
        <v>196966</v>
      </c>
      <c r="E11" s="34">
        <f t="shared" si="1"/>
        <v>620.93443538478721</v>
      </c>
      <c r="F11" s="15">
        <f t="shared" si="0"/>
        <v>0.81384331443747215</v>
      </c>
      <c r="G11" s="34">
        <f t="shared" si="2"/>
        <v>124.27725041572904</v>
      </c>
      <c r="H11" s="34">
        <f t="shared" si="3"/>
        <v>24478392.905384488</v>
      </c>
      <c r="I11" s="38">
        <f>jan!H11</f>
        <v>24478392.905384488</v>
      </c>
      <c r="J11" s="24"/>
      <c r="K11" s="14"/>
    </row>
    <row r="12" spans="1:11" x14ac:dyDescent="0.2">
      <c r="A12" s="11">
        <v>5</v>
      </c>
      <c r="B12" s="16" t="s">
        <v>66</v>
      </c>
      <c r="C12" s="13">
        <v>120523489</v>
      </c>
      <c r="D12" s="43">
        <v>189870</v>
      </c>
      <c r="E12" s="34">
        <f t="shared" si="1"/>
        <v>634.76846789908882</v>
      </c>
      <c r="F12" s="15">
        <f t="shared" si="0"/>
        <v>0.83197523663711315</v>
      </c>
      <c r="G12" s="34">
        <f t="shared" si="2"/>
        <v>112.17247196571513</v>
      </c>
      <c r="H12" s="34">
        <f t="shared" si="3"/>
        <v>21298187.252130333</v>
      </c>
      <c r="I12" s="38">
        <f>jan!H12</f>
        <v>21298187.252130333</v>
      </c>
      <c r="J12" s="24"/>
      <c r="K12" s="14"/>
    </row>
    <row r="13" spans="1:11" x14ac:dyDescent="0.2">
      <c r="A13" s="11">
        <v>6</v>
      </c>
      <c r="B13" s="16" t="s">
        <v>67</v>
      </c>
      <c r="C13" s="13">
        <v>208869256</v>
      </c>
      <c r="D13" s="43">
        <v>281769</v>
      </c>
      <c r="E13" s="34">
        <f t="shared" si="1"/>
        <v>741.27833792929664</v>
      </c>
      <c r="F13" s="15">
        <f t="shared" si="0"/>
        <v>0.97157507311899949</v>
      </c>
      <c r="G13" s="34">
        <f t="shared" si="2"/>
        <v>18.976335689283289</v>
      </c>
      <c r="H13" s="34">
        <f t="shared" si="3"/>
        <v>5346943.130833663</v>
      </c>
      <c r="I13" s="38">
        <f>jan!H13</f>
        <v>5346943.130833663</v>
      </c>
      <c r="J13" s="24"/>
      <c r="K13" s="14"/>
    </row>
    <row r="14" spans="1:11" x14ac:dyDescent="0.2">
      <c r="A14" s="11">
        <v>7</v>
      </c>
      <c r="B14" s="16" t="s">
        <v>68</v>
      </c>
      <c r="C14" s="13">
        <v>171551621</v>
      </c>
      <c r="D14" s="43">
        <v>249058</v>
      </c>
      <c r="E14" s="34">
        <f t="shared" si="1"/>
        <v>688.80188951971024</v>
      </c>
      <c r="F14" s="15">
        <f t="shared" si="0"/>
        <v>0.90279549790169122</v>
      </c>
      <c r="G14" s="34">
        <f t="shared" si="2"/>
        <v>64.893228047671386</v>
      </c>
      <c r="H14" s="34">
        <f t="shared" si="3"/>
        <v>16162177.59109694</v>
      </c>
      <c r="I14" s="38">
        <f>jan!H14</f>
        <v>16162177.59109694</v>
      </c>
      <c r="J14" s="24"/>
      <c r="K14" s="14"/>
    </row>
    <row r="15" spans="1:11" x14ac:dyDescent="0.2">
      <c r="A15" s="11">
        <v>8</v>
      </c>
      <c r="B15" s="16" t="s">
        <v>69</v>
      </c>
      <c r="C15" s="13">
        <v>117357407</v>
      </c>
      <c r="D15" s="43">
        <v>173391</v>
      </c>
      <c r="E15" s="34">
        <f t="shared" si="1"/>
        <v>676.83678506958267</v>
      </c>
      <c r="F15" s="15">
        <f t="shared" si="0"/>
        <v>0.88711313321330354</v>
      </c>
      <c r="G15" s="34">
        <f t="shared" si="2"/>
        <v>75.362694441533009</v>
      </c>
      <c r="H15" s="34">
        <f t="shared" si="3"/>
        <v>13067212.95191185</v>
      </c>
      <c r="I15" s="38">
        <f>jan!H15</f>
        <v>13067212.95191185</v>
      </c>
      <c r="J15" s="24"/>
      <c r="K15" s="14"/>
    </row>
    <row r="16" spans="1:11" x14ac:dyDescent="0.2">
      <c r="A16" s="11">
        <v>9</v>
      </c>
      <c r="B16" s="16" t="s">
        <v>70</v>
      </c>
      <c r="C16" s="13">
        <v>78985080</v>
      </c>
      <c r="D16" s="43">
        <v>117222</v>
      </c>
      <c r="E16" s="34">
        <f t="shared" si="1"/>
        <v>673.80764702871477</v>
      </c>
      <c r="F16" s="15">
        <f t="shared" si="0"/>
        <v>0.8831429173538129</v>
      </c>
      <c r="G16" s="34">
        <f t="shared" si="2"/>
        <v>78.013190227292426</v>
      </c>
      <c r="H16" s="34">
        <f t="shared" si="3"/>
        <v>9144862.1848236732</v>
      </c>
      <c r="I16" s="38">
        <f>jan!H16</f>
        <v>9144862.1848236732</v>
      </c>
      <c r="J16" s="24"/>
      <c r="K16" s="14"/>
    </row>
    <row r="17" spans="1:11" x14ac:dyDescent="0.2">
      <c r="A17" s="11">
        <v>10</v>
      </c>
      <c r="B17" s="16" t="s">
        <v>71</v>
      </c>
      <c r="C17" s="13">
        <v>123431509</v>
      </c>
      <c r="D17" s="43">
        <v>186532</v>
      </c>
      <c r="E17" s="34">
        <f t="shared" si="1"/>
        <v>661.71760877490192</v>
      </c>
      <c r="F17" s="15">
        <f t="shared" si="0"/>
        <v>0.86729680503752382</v>
      </c>
      <c r="G17" s="34">
        <f t="shared" si="2"/>
        <v>88.59197369937867</v>
      </c>
      <c r="H17" s="34">
        <f t="shared" si="3"/>
        <v>16525238.038092501</v>
      </c>
      <c r="I17" s="38">
        <f>jan!H17</f>
        <v>16525238.038092501</v>
      </c>
      <c r="J17" s="24"/>
      <c r="K17" s="14"/>
    </row>
    <row r="18" spans="1:11" x14ac:dyDescent="0.2">
      <c r="A18" s="11">
        <v>11</v>
      </c>
      <c r="B18" s="16" t="s">
        <v>72</v>
      </c>
      <c r="C18" s="13">
        <v>401075570</v>
      </c>
      <c r="D18" s="43">
        <v>473526</v>
      </c>
      <c r="E18" s="34">
        <f t="shared" si="1"/>
        <v>846.9979895507322</v>
      </c>
      <c r="F18" s="15">
        <f t="shared" si="0"/>
        <v>1.1101391899946345</v>
      </c>
      <c r="G18" s="34">
        <f t="shared" si="2"/>
        <v>-73.528359479472826</v>
      </c>
      <c r="H18" s="34">
        <f t="shared" si="3"/>
        <v>-34817589.950876847</v>
      </c>
      <c r="I18" s="38">
        <f>jan!H18</f>
        <v>-34817589.950876847</v>
      </c>
      <c r="J18" s="24"/>
      <c r="K18" s="14"/>
    </row>
    <row r="19" spans="1:11" x14ac:dyDescent="0.2">
      <c r="A19" s="11">
        <v>12</v>
      </c>
      <c r="B19" s="16" t="s">
        <v>73</v>
      </c>
      <c r="C19" s="13">
        <v>404194656</v>
      </c>
      <c r="D19" s="43">
        <v>522539</v>
      </c>
      <c r="E19" s="34">
        <f t="shared" si="1"/>
        <v>773.52055253292099</v>
      </c>
      <c r="F19" s="15">
        <f t="shared" si="0"/>
        <v>1.0138341415527821</v>
      </c>
      <c r="G19" s="34">
        <f t="shared" si="2"/>
        <v>-9.2356020888880153</v>
      </c>
      <c r="H19" s="34">
        <f t="shared" si="3"/>
        <v>-4825962.2799254544</v>
      </c>
      <c r="I19" s="38">
        <f>jan!H19</f>
        <v>-4825962.2799254544</v>
      </c>
      <c r="J19" s="24"/>
      <c r="K19" s="14"/>
    </row>
    <row r="20" spans="1:11" x14ac:dyDescent="0.2">
      <c r="A20" s="11">
        <v>14</v>
      </c>
      <c r="B20" s="16" t="s">
        <v>74</v>
      </c>
      <c r="C20" s="13">
        <v>80461388</v>
      </c>
      <c r="D20" s="43">
        <v>110230</v>
      </c>
      <c r="E20" s="34">
        <f t="shared" si="1"/>
        <v>729.94092352354164</v>
      </c>
      <c r="F20" s="15">
        <f t="shared" si="0"/>
        <v>0.95671540615365724</v>
      </c>
      <c r="G20" s="34">
        <f t="shared" si="2"/>
        <v>28.896573294318912</v>
      </c>
      <c r="H20" s="34">
        <f t="shared" si="3"/>
        <v>3185269.2742327736</v>
      </c>
      <c r="I20" s="38">
        <f>jan!H20</f>
        <v>3185269.2742327736</v>
      </c>
      <c r="J20" s="24"/>
      <c r="K20" s="14"/>
    </row>
    <row r="21" spans="1:11" x14ac:dyDescent="0.2">
      <c r="A21" s="11">
        <v>15</v>
      </c>
      <c r="B21" s="16" t="s">
        <v>75</v>
      </c>
      <c r="C21" s="13">
        <v>196465110</v>
      </c>
      <c r="D21" s="43">
        <v>266856</v>
      </c>
      <c r="E21" s="34">
        <f t="shared" si="1"/>
        <v>736.22144527385558</v>
      </c>
      <c r="F21" s="15">
        <f t="shared" si="0"/>
        <v>0.96494712974055197</v>
      </c>
      <c r="G21" s="34">
        <f t="shared" si="2"/>
        <v>23.401116762794217</v>
      </c>
      <c r="H21" s="34">
        <f t="shared" si="3"/>
        <v>6244728.414852214</v>
      </c>
      <c r="I21" s="38">
        <f>jan!H21</f>
        <v>6244728.414852214</v>
      </c>
      <c r="J21" s="24"/>
      <c r="K21" s="14"/>
    </row>
    <row r="22" spans="1:11" x14ac:dyDescent="0.2">
      <c r="A22" s="11">
        <v>18</v>
      </c>
      <c r="B22" s="16" t="s">
        <v>76</v>
      </c>
      <c r="C22" s="13">
        <v>171654023</v>
      </c>
      <c r="D22" s="43">
        <v>243335</v>
      </c>
      <c r="E22" s="34">
        <f t="shared" si="1"/>
        <v>705.42266011876632</v>
      </c>
      <c r="F22" s="15">
        <f t="shared" si="0"/>
        <v>0.9245799283697137</v>
      </c>
      <c r="G22" s="34">
        <f t="shared" si="2"/>
        <v>50.350053773497322</v>
      </c>
      <c r="H22" s="34">
        <f t="shared" si="3"/>
        <v>12251930.33497397</v>
      </c>
      <c r="I22" s="38">
        <f>jan!H22</f>
        <v>12251930.33497397</v>
      </c>
      <c r="J22" s="24"/>
      <c r="K22" s="14"/>
    </row>
    <row r="23" spans="1:11" x14ac:dyDescent="0.2">
      <c r="A23" s="11">
        <v>19</v>
      </c>
      <c r="B23" s="16" t="s">
        <v>77</v>
      </c>
      <c r="C23" s="13">
        <v>125454567</v>
      </c>
      <c r="D23" s="43">
        <v>166499</v>
      </c>
      <c r="E23" s="34">
        <f t="shared" si="1"/>
        <v>753.48540832077072</v>
      </c>
      <c r="F23" s="15">
        <f t="shared" si="0"/>
        <v>0.98757457654614056</v>
      </c>
      <c r="G23" s="34">
        <f t="shared" si="2"/>
        <v>8.2951490967434722</v>
      </c>
      <c r="H23" s="34">
        <f t="shared" si="3"/>
        <v>1381134.0294586914</v>
      </c>
      <c r="I23" s="38">
        <f>jan!H23</f>
        <v>1381134.0294586914</v>
      </c>
      <c r="J23" s="24"/>
      <c r="K23" s="14"/>
    </row>
    <row r="24" spans="1:11" x14ac:dyDescent="0.2">
      <c r="A24" s="11">
        <v>20</v>
      </c>
      <c r="B24" s="16" t="s">
        <v>78</v>
      </c>
      <c r="C24" s="13">
        <v>54833203</v>
      </c>
      <c r="D24" s="43">
        <v>76167</v>
      </c>
      <c r="E24" s="34">
        <f t="shared" si="1"/>
        <v>719.90761090761089</v>
      </c>
      <c r="F24" s="15">
        <f t="shared" si="0"/>
        <v>0.94356499295572227</v>
      </c>
      <c r="G24" s="34">
        <f t="shared" si="2"/>
        <v>37.675721833258322</v>
      </c>
      <c r="H24" s="34">
        <f t="shared" si="3"/>
        <v>2869646.7048737868</v>
      </c>
      <c r="I24" s="38">
        <f>jan!H24</f>
        <v>2869646.7048737868</v>
      </c>
      <c r="J24" s="24"/>
      <c r="K24" s="14"/>
    </row>
    <row r="25" spans="1:11" x14ac:dyDescent="0.2">
      <c r="A25" s="11">
        <v>50</v>
      </c>
      <c r="B25" s="16" t="s">
        <v>79</v>
      </c>
      <c r="C25" s="13">
        <v>323928121</v>
      </c>
      <c r="D25" s="43">
        <v>458744</v>
      </c>
      <c r="E25" s="34">
        <f t="shared" si="1"/>
        <v>706.11958085555341</v>
      </c>
      <c r="F25" s="15">
        <f t="shared" si="0"/>
        <v>0.92549336503871649</v>
      </c>
      <c r="G25" s="34">
        <f t="shared" si="2"/>
        <v>49.740248128808616</v>
      </c>
      <c r="H25" s="34">
        <f t="shared" si="3"/>
        <v>22818040.38760218</v>
      </c>
      <c r="I25" s="38">
        <f>jan!H25</f>
        <v>22818040.38760218</v>
      </c>
      <c r="J25" s="24"/>
      <c r="K25" s="14"/>
    </row>
    <row r="26" spans="1:11" x14ac:dyDescent="0.2">
      <c r="A26" s="11"/>
      <c r="B26" s="16"/>
      <c r="C26" s="13"/>
      <c r="D26" s="43"/>
      <c r="E26" s="34" t="str">
        <f t="shared" ref="E26" si="4">IF(ISNUMBER(C26),C26*1000/D26,"")</f>
        <v/>
      </c>
      <c r="F26" s="15" t="str">
        <f t="shared" si="0"/>
        <v/>
      </c>
      <c r="G26" s="34" t="str">
        <f t="shared" si="2"/>
        <v/>
      </c>
      <c r="H26" s="34" t="str">
        <f t="shared" si="3"/>
        <v/>
      </c>
      <c r="I26" s="38" t="str">
        <f>jan!H26</f>
        <v/>
      </c>
      <c r="J26" s="24"/>
      <c r="K26" s="14"/>
    </row>
    <row r="27" spans="1:11" x14ac:dyDescent="0.2">
      <c r="A27" s="17"/>
      <c r="B27" s="18"/>
      <c r="C27" s="34"/>
      <c r="D27" s="34"/>
      <c r="E27" s="34"/>
      <c r="F27" s="37"/>
      <c r="G27" s="34"/>
      <c r="H27" s="34"/>
      <c r="I27" s="38"/>
    </row>
    <row r="28" spans="1:11" ht="13.5" thickBot="1" x14ac:dyDescent="0.25">
      <c r="A28" s="20"/>
      <c r="B28" s="20" t="s">
        <v>7</v>
      </c>
      <c r="C28" s="31">
        <f>IF(ISNUMBER(C25),SUM(C8:C25),"")</f>
        <v>4040375015</v>
      </c>
      <c r="D28" s="35">
        <f>IF(ISNUMBER(D25),SUM(D8:D25),"")</f>
        <v>5295619</v>
      </c>
      <c r="E28" s="35">
        <f>IF(ISNUMBER(C28),C28/D28,"")</f>
        <v>762.96557871704897</v>
      </c>
      <c r="F28" s="22">
        <f>IF(ISNUMBER(E28),E28/E$28,"")</f>
        <v>1</v>
      </c>
      <c r="G28" s="35"/>
      <c r="H28" s="35">
        <f>IF(ISNUMBER(H25),SUM(H8:H25),"")</f>
        <v>1.3038516044616699E-7</v>
      </c>
      <c r="I28" s="21">
        <f>jan!H28</f>
        <v>1.3038516044616699E-7</v>
      </c>
    </row>
    <row r="29" spans="1:11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A8" sqref="A8:D27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9" width="11.42578125" style="3" customWidth="1"/>
    <col min="10" max="10" width="12.85546875" style="3" bestFit="1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4" t="s">
        <v>44</v>
      </c>
      <c r="D1" s="45"/>
      <c r="E1" s="45"/>
      <c r="F1" s="45"/>
      <c r="G1" s="45"/>
      <c r="H1" s="46"/>
      <c r="I1" s="25"/>
      <c r="J1" s="26"/>
    </row>
    <row r="2" spans="1:10" x14ac:dyDescent="0.2">
      <c r="A2" s="47" t="s">
        <v>0</v>
      </c>
      <c r="B2" s="47" t="s">
        <v>1</v>
      </c>
      <c r="C2" s="4" t="s">
        <v>32</v>
      </c>
      <c r="D2" s="4" t="s">
        <v>3</v>
      </c>
      <c r="E2" s="50" t="s">
        <v>43</v>
      </c>
      <c r="F2" s="51"/>
      <c r="G2" s="32" t="s">
        <v>18</v>
      </c>
      <c r="H2" s="33"/>
      <c r="I2" s="27"/>
      <c r="J2" s="28"/>
    </row>
    <row r="3" spans="1:10" x14ac:dyDescent="0.2">
      <c r="A3" s="48"/>
      <c r="B3" s="48"/>
      <c r="C3" s="5">
        <v>2018</v>
      </c>
      <c r="D3" s="5" t="s">
        <v>41</v>
      </c>
      <c r="E3" s="5"/>
      <c r="F3" s="4" t="s">
        <v>20</v>
      </c>
      <c r="G3" s="4"/>
      <c r="H3" s="4"/>
      <c r="I3" s="29"/>
      <c r="J3" s="30"/>
    </row>
    <row r="4" spans="1:10" x14ac:dyDescent="0.2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49"/>
      <c r="B5" s="49"/>
      <c r="C5" s="6"/>
      <c r="D5" s="6"/>
      <c r="E5" s="7"/>
      <c r="F5" s="7" t="s">
        <v>5</v>
      </c>
      <c r="G5" s="7" t="s">
        <v>33</v>
      </c>
      <c r="H5" s="7" t="s">
        <v>33</v>
      </c>
      <c r="I5" s="29" t="s">
        <v>30</v>
      </c>
      <c r="J5" s="30" t="s">
        <v>34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1</v>
      </c>
      <c r="B8" s="12" t="s">
        <v>62</v>
      </c>
      <c r="C8" s="13">
        <v>1598437014</v>
      </c>
      <c r="D8" s="36">
        <v>295420</v>
      </c>
      <c r="E8" s="34">
        <f>IF(ISNUMBER(C8),C8/D8,"")</f>
        <v>5410.7271477895874</v>
      </c>
      <c r="F8" s="15">
        <f>IF(ISNUMBER(C8),E8/E$28,"")</f>
        <v>0.86293363943216894</v>
      </c>
      <c r="G8" s="34">
        <f>IF(ISNUMBER(C8),($E$28-E8)*0.875,"")</f>
        <v>751.99883716255772</v>
      </c>
      <c r="H8" s="34">
        <f>IF(ISNUMBER(C8),G8*D8,"")</f>
        <v>222155496.47456279</v>
      </c>
      <c r="I8" s="38">
        <f>'jan-sep'!H8</f>
        <v>189543226.72211987</v>
      </c>
      <c r="J8" s="38">
        <f>IF(ISNUMBER(C8),H8-I8,"")</f>
        <v>32612269.752442926</v>
      </c>
    </row>
    <row r="9" spans="1:10" x14ac:dyDescent="0.2">
      <c r="A9" s="11">
        <v>2</v>
      </c>
      <c r="B9" s="12" t="s">
        <v>63</v>
      </c>
      <c r="C9" s="13">
        <v>4556735003</v>
      </c>
      <c r="D9" s="36">
        <v>614026</v>
      </c>
      <c r="E9" s="34">
        <f t="shared" ref="E9:E26" si="0">IF(ISNUMBER(C9),C9/D9,"")</f>
        <v>7421.0782654154709</v>
      </c>
      <c r="F9" s="15">
        <f t="shared" ref="F9:F25" si="1">IF(ISNUMBER(C9),E9/E$28,"")</f>
        <v>1.1835559068437014</v>
      </c>
      <c r="G9" s="34">
        <f t="shared" ref="G9:G26" si="2">IF(ISNUMBER(C9),($E$28-E9)*0.875,"")</f>
        <v>-1007.0583907600903</v>
      </c>
      <c r="H9" s="34">
        <f t="shared" ref="H9:H26" si="3">IF(ISNUMBER(C9),G9*D9,"")</f>
        <v>-618360035.44485521</v>
      </c>
      <c r="I9" s="38">
        <f>'jan-sep'!H9</f>
        <v>-471423849.56324941</v>
      </c>
      <c r="J9" s="38">
        <f t="shared" ref="J9:J26" si="4">IF(ISNUMBER(C9),H9-I9,"")</f>
        <v>-146936185.8816058</v>
      </c>
    </row>
    <row r="10" spans="1:10" x14ac:dyDescent="0.2">
      <c r="A10" s="11">
        <v>3</v>
      </c>
      <c r="B10" s="16" t="s">
        <v>64</v>
      </c>
      <c r="C10" s="13">
        <v>5321090664</v>
      </c>
      <c r="D10" s="36">
        <v>673469</v>
      </c>
      <c r="E10" s="34">
        <f t="shared" si="0"/>
        <v>7901.0179592527647</v>
      </c>
      <c r="F10" s="15">
        <f t="shared" si="1"/>
        <v>1.2600994277788071</v>
      </c>
      <c r="G10" s="34">
        <f t="shared" si="2"/>
        <v>-1427.0056228677224</v>
      </c>
      <c r="H10" s="34">
        <f t="shared" si="3"/>
        <v>-961044049.82710218</v>
      </c>
      <c r="I10" s="38">
        <f>'jan-sep'!H10</f>
        <v>-830284666.65679932</v>
      </c>
      <c r="J10" s="38">
        <f t="shared" si="4"/>
        <v>-130759383.17030287</v>
      </c>
    </row>
    <row r="11" spans="1:10" x14ac:dyDescent="0.2">
      <c r="A11" s="11">
        <v>4</v>
      </c>
      <c r="B11" s="16" t="s">
        <v>65</v>
      </c>
      <c r="C11" s="13">
        <v>1022756338</v>
      </c>
      <c r="D11" s="36">
        <v>196966</v>
      </c>
      <c r="E11" s="34">
        <f t="shared" si="0"/>
        <v>5192.5527146817221</v>
      </c>
      <c r="F11" s="15">
        <f t="shared" si="1"/>
        <v>0.82813793592497331</v>
      </c>
      <c r="G11" s="34">
        <f t="shared" si="2"/>
        <v>942.90146613193986</v>
      </c>
      <c r="H11" s="34">
        <f t="shared" si="3"/>
        <v>185719530.17814368</v>
      </c>
      <c r="I11" s="38">
        <f>'jan-sep'!H11</f>
        <v>157171059.39645278</v>
      </c>
      <c r="J11" s="38">
        <f t="shared" si="4"/>
        <v>28548470.781690896</v>
      </c>
    </row>
    <row r="12" spans="1:10" x14ac:dyDescent="0.2">
      <c r="A12" s="11">
        <v>5</v>
      </c>
      <c r="B12" s="16" t="s">
        <v>66</v>
      </c>
      <c r="C12" s="13">
        <v>1025640702</v>
      </c>
      <c r="D12" s="36">
        <v>189870</v>
      </c>
      <c r="E12" s="34">
        <f t="shared" si="0"/>
        <v>5401.8049296887348</v>
      </c>
      <c r="F12" s="15">
        <f t="shared" si="1"/>
        <v>0.86151067317878438</v>
      </c>
      <c r="G12" s="34">
        <f t="shared" si="2"/>
        <v>759.8057780008038</v>
      </c>
      <c r="H12" s="34">
        <f t="shared" si="3"/>
        <v>144264323.06901261</v>
      </c>
      <c r="I12" s="38">
        <f>'jan-sep'!H12</f>
        <v>123086070.11006835</v>
      </c>
      <c r="J12" s="38">
        <f t="shared" si="4"/>
        <v>21178252.958944261</v>
      </c>
    </row>
    <row r="13" spans="1:10" x14ac:dyDescent="0.2">
      <c r="A13" s="11">
        <v>6</v>
      </c>
      <c r="B13" s="16" t="s">
        <v>67</v>
      </c>
      <c r="C13" s="13">
        <v>1730870518</v>
      </c>
      <c r="D13" s="36">
        <v>281769</v>
      </c>
      <c r="E13" s="34">
        <f t="shared" si="0"/>
        <v>6142.8706422636978</v>
      </c>
      <c r="F13" s="15">
        <f t="shared" si="1"/>
        <v>0.97970006158140488</v>
      </c>
      <c r="G13" s="34">
        <f t="shared" si="2"/>
        <v>111.37327949771111</v>
      </c>
      <c r="H13" s="34">
        <f t="shared" si="3"/>
        <v>31381537.590790562</v>
      </c>
      <c r="I13" s="38">
        <f>'jan-sep'!H13</f>
        <v>29424284.09950747</v>
      </c>
      <c r="J13" s="38">
        <f t="shared" si="4"/>
        <v>1957253.4912830926</v>
      </c>
    </row>
    <row r="14" spans="1:10" x14ac:dyDescent="0.2">
      <c r="A14" s="11">
        <v>7</v>
      </c>
      <c r="B14" s="16" t="s">
        <v>68</v>
      </c>
      <c r="C14" s="13">
        <v>1420333844</v>
      </c>
      <c r="D14" s="36">
        <v>249058</v>
      </c>
      <c r="E14" s="34">
        <f t="shared" si="0"/>
        <v>5702.823615382762</v>
      </c>
      <c r="F14" s="15">
        <f t="shared" si="1"/>
        <v>0.90951885080222128</v>
      </c>
      <c r="G14" s="34">
        <f t="shared" si="2"/>
        <v>496.41442801852997</v>
      </c>
      <c r="H14" s="34">
        <f t="shared" si="3"/>
        <v>123635984.61343904</v>
      </c>
      <c r="I14" s="38">
        <f>'jan-sep'!H14</f>
        <v>105024763.36556675</v>
      </c>
      <c r="J14" s="38">
        <f t="shared" si="4"/>
        <v>18611221.247872293</v>
      </c>
    </row>
    <row r="15" spans="1:10" x14ac:dyDescent="0.2">
      <c r="A15" s="11">
        <v>8</v>
      </c>
      <c r="B15" s="16" t="s">
        <v>69</v>
      </c>
      <c r="C15" s="13">
        <v>971778902</v>
      </c>
      <c r="D15" s="36">
        <v>173391</v>
      </c>
      <c r="E15" s="34">
        <f t="shared" si="0"/>
        <v>5604.5521509190212</v>
      </c>
      <c r="F15" s="15">
        <f t="shared" si="1"/>
        <v>0.89384595690723556</v>
      </c>
      <c r="G15" s="34">
        <f t="shared" si="2"/>
        <v>582.40195942430319</v>
      </c>
      <c r="H15" s="34">
        <f t="shared" si="3"/>
        <v>100983258.14653936</v>
      </c>
      <c r="I15" s="38">
        <f>'jan-sep'!H15</f>
        <v>83109969.781509608</v>
      </c>
      <c r="J15" s="38">
        <f t="shared" si="4"/>
        <v>17873288.365029752</v>
      </c>
    </row>
    <row r="16" spans="1:10" x14ac:dyDescent="0.2">
      <c r="A16" s="11">
        <v>9</v>
      </c>
      <c r="B16" s="16" t="s">
        <v>70</v>
      </c>
      <c r="C16" s="13">
        <v>629751014</v>
      </c>
      <c r="D16" s="36">
        <v>117222</v>
      </c>
      <c r="E16" s="34">
        <f t="shared" si="0"/>
        <v>5372.2937161966183</v>
      </c>
      <c r="F16" s="15">
        <f t="shared" si="1"/>
        <v>0.85680405645847613</v>
      </c>
      <c r="G16" s="34">
        <f t="shared" si="2"/>
        <v>785.62808980640568</v>
      </c>
      <c r="H16" s="34">
        <f t="shared" si="3"/>
        <v>92092895.943286493</v>
      </c>
      <c r="I16" s="38">
        <f>'jan-sep'!H16</f>
        <v>73848077.685709566</v>
      </c>
      <c r="J16" s="38">
        <f t="shared" si="4"/>
        <v>18244818.257576928</v>
      </c>
    </row>
    <row r="17" spans="1:10" x14ac:dyDescent="0.2">
      <c r="A17" s="11">
        <v>10</v>
      </c>
      <c r="B17" s="16" t="s">
        <v>71</v>
      </c>
      <c r="C17" s="13">
        <v>1019345002</v>
      </c>
      <c r="D17" s="36">
        <v>186532</v>
      </c>
      <c r="E17" s="34">
        <f t="shared" si="0"/>
        <v>5464.7192009950031</v>
      </c>
      <c r="F17" s="15">
        <f t="shared" si="1"/>
        <v>0.87154460015895374</v>
      </c>
      <c r="G17" s="34">
        <f t="shared" si="2"/>
        <v>704.75579060781899</v>
      </c>
      <c r="H17" s="34">
        <f t="shared" si="3"/>
        <v>131459507.13365769</v>
      </c>
      <c r="I17" s="38">
        <f>'jan-sep'!H17</f>
        <v>110791961.22721873</v>
      </c>
      <c r="J17" s="38">
        <f t="shared" si="4"/>
        <v>20667545.906438962</v>
      </c>
    </row>
    <row r="18" spans="1:10" x14ac:dyDescent="0.2">
      <c r="A18" s="11">
        <v>11</v>
      </c>
      <c r="B18" s="16" t="s">
        <v>72</v>
      </c>
      <c r="C18" s="13">
        <v>3111529399</v>
      </c>
      <c r="D18" s="36">
        <v>473526</v>
      </c>
      <c r="E18" s="34">
        <f t="shared" si="0"/>
        <v>6570.9789937616943</v>
      </c>
      <c r="F18" s="15">
        <f t="shared" si="1"/>
        <v>1.0479772242877876</v>
      </c>
      <c r="G18" s="34">
        <f t="shared" si="2"/>
        <v>-263.22152806303575</v>
      </c>
      <c r="H18" s="34">
        <f t="shared" si="3"/>
        <v>-124642237.29757707</v>
      </c>
      <c r="I18" s="38">
        <f>'jan-sep'!H18</f>
        <v>-145808906.42338198</v>
      </c>
      <c r="J18" s="38">
        <f t="shared" si="4"/>
        <v>21166669.125804916</v>
      </c>
    </row>
    <row r="19" spans="1:10" x14ac:dyDescent="0.2">
      <c r="A19" s="11">
        <v>12</v>
      </c>
      <c r="B19" s="16" t="s">
        <v>73</v>
      </c>
      <c r="C19" s="13">
        <v>3232741848</v>
      </c>
      <c r="D19" s="36">
        <v>522539</v>
      </c>
      <c r="E19" s="34">
        <f t="shared" si="0"/>
        <v>6186.6039625750418</v>
      </c>
      <c r="F19" s="15">
        <f t="shared" si="1"/>
        <v>0.98667490104935662</v>
      </c>
      <c r="G19" s="34">
        <f t="shared" si="2"/>
        <v>73.106624225285145</v>
      </c>
      <c r="H19" s="34">
        <f t="shared" si="3"/>
        <v>38201062.316056274</v>
      </c>
      <c r="I19" s="38">
        <f>'jan-sep'!H19</f>
        <v>30604603.365221705</v>
      </c>
      <c r="J19" s="38">
        <f t="shared" si="4"/>
        <v>7596458.9508345686</v>
      </c>
    </row>
    <row r="20" spans="1:10" x14ac:dyDescent="0.2">
      <c r="A20" s="11">
        <v>14</v>
      </c>
      <c r="B20" s="16" t="s">
        <v>74</v>
      </c>
      <c r="C20" s="13">
        <v>643548786</v>
      </c>
      <c r="D20" s="36">
        <v>110230</v>
      </c>
      <c r="E20" s="34">
        <f t="shared" si="0"/>
        <v>5838.2362877619526</v>
      </c>
      <c r="F20" s="15">
        <f t="shared" si="1"/>
        <v>0.93111523646531058</v>
      </c>
      <c r="G20" s="34">
        <f t="shared" si="2"/>
        <v>377.92833968673824</v>
      </c>
      <c r="H20" s="34">
        <f t="shared" si="3"/>
        <v>41659040.883669153</v>
      </c>
      <c r="I20" s="38">
        <f>'jan-sep'!H20</f>
        <v>31631342.985399649</v>
      </c>
      <c r="J20" s="38">
        <f t="shared" si="4"/>
        <v>10027697.898269504</v>
      </c>
    </row>
    <row r="21" spans="1:10" x14ac:dyDescent="0.2">
      <c r="A21" s="11">
        <v>15</v>
      </c>
      <c r="B21" s="16" t="s">
        <v>75</v>
      </c>
      <c r="C21" s="13">
        <v>1530371010</v>
      </c>
      <c r="D21" s="36">
        <v>266856</v>
      </c>
      <c r="E21" s="34">
        <f t="shared" si="0"/>
        <v>5734.8195656084181</v>
      </c>
      <c r="F21" s="15">
        <f t="shared" si="1"/>
        <v>0.91462174751483705</v>
      </c>
      <c r="G21" s="34">
        <f t="shared" si="2"/>
        <v>468.4179715710809</v>
      </c>
      <c r="H21" s="34">
        <f t="shared" si="3"/>
        <v>125000146.22157237</v>
      </c>
      <c r="I21" s="38">
        <f>'jan-sep'!H21</f>
        <v>102232268.88914594</v>
      </c>
      <c r="J21" s="38">
        <f t="shared" si="4"/>
        <v>22767877.332426429</v>
      </c>
    </row>
    <row r="22" spans="1:10" x14ac:dyDescent="0.2">
      <c r="A22" s="11">
        <v>18</v>
      </c>
      <c r="B22" s="16" t="s">
        <v>76</v>
      </c>
      <c r="C22" s="13">
        <v>1377342741</v>
      </c>
      <c r="D22" s="36">
        <v>243335</v>
      </c>
      <c r="E22" s="34">
        <f t="shared" si="0"/>
        <v>5660.2738652474982</v>
      </c>
      <c r="F22" s="15">
        <f t="shared" si="1"/>
        <v>0.90273277385946649</v>
      </c>
      <c r="G22" s="34">
        <f t="shared" si="2"/>
        <v>533.64545938688582</v>
      </c>
      <c r="H22" s="34">
        <f t="shared" si="3"/>
        <v>129854617.85990787</v>
      </c>
      <c r="I22" s="38">
        <f>'jan-sep'!H22</f>
        <v>108401781.71793389</v>
      </c>
      <c r="J22" s="38">
        <f t="shared" si="4"/>
        <v>21452836.141973972</v>
      </c>
    </row>
    <row r="23" spans="1:10" x14ac:dyDescent="0.2">
      <c r="A23" s="11">
        <v>19</v>
      </c>
      <c r="B23" s="16" t="s">
        <v>77</v>
      </c>
      <c r="C23" s="13">
        <v>969156937</v>
      </c>
      <c r="D23" s="36">
        <v>166499</v>
      </c>
      <c r="E23" s="34">
        <f t="shared" si="0"/>
        <v>5820.7973441281929</v>
      </c>
      <c r="F23" s="15">
        <f t="shared" si="1"/>
        <v>0.92833397422704</v>
      </c>
      <c r="G23" s="34">
        <f t="shared" si="2"/>
        <v>393.18741536627795</v>
      </c>
      <c r="H23" s="34">
        <f t="shared" si="3"/>
        <v>65465311.47106991</v>
      </c>
      <c r="I23" s="38">
        <f>'jan-sep'!H23</f>
        <v>55015111.365886644</v>
      </c>
      <c r="J23" s="38">
        <f t="shared" si="4"/>
        <v>10450200.105183266</v>
      </c>
    </row>
    <row r="24" spans="1:10" x14ac:dyDescent="0.2">
      <c r="A24" s="11">
        <v>20</v>
      </c>
      <c r="B24" s="16" t="s">
        <v>78</v>
      </c>
      <c r="C24" s="13">
        <v>417827386</v>
      </c>
      <c r="D24" s="36">
        <v>76167</v>
      </c>
      <c r="E24" s="34">
        <f t="shared" si="0"/>
        <v>5485.6747147714887</v>
      </c>
      <c r="F24" s="15">
        <f t="shared" si="1"/>
        <v>0.87488670506932631</v>
      </c>
      <c r="G24" s="34">
        <f t="shared" si="2"/>
        <v>686.41971605339415</v>
      </c>
      <c r="H24" s="34">
        <f t="shared" si="3"/>
        <v>52282530.512638874</v>
      </c>
      <c r="I24" s="38">
        <f>'jan-sep'!H24</f>
        <v>45527622.2574917</v>
      </c>
      <c r="J24" s="38">
        <f t="shared" si="4"/>
        <v>6754908.255147174</v>
      </c>
    </row>
    <row r="25" spans="1:10" x14ac:dyDescent="0.2">
      <c r="A25" s="11">
        <v>50</v>
      </c>
      <c r="B25" s="16" t="s">
        <v>79</v>
      </c>
      <c r="C25" s="13">
        <v>2625091614</v>
      </c>
      <c r="D25" s="36">
        <v>458744</v>
      </c>
      <c r="E25" s="34">
        <f t="shared" si="0"/>
        <v>5722.3453908933961</v>
      </c>
      <c r="F25" s="15">
        <f t="shared" si="1"/>
        <v>0.91263229495296749</v>
      </c>
      <c r="G25" s="34">
        <f t="shared" si="2"/>
        <v>479.3328744467251</v>
      </c>
      <c r="H25" s="34">
        <f t="shared" si="3"/>
        <v>219891080.15518847</v>
      </c>
      <c r="I25" s="38">
        <f>'jan-sep'!H25</f>
        <v>202105279.67419639</v>
      </c>
      <c r="J25" s="38">
        <f t="shared" si="4"/>
        <v>17785800.480992079</v>
      </c>
    </row>
    <row r="26" spans="1:10" x14ac:dyDescent="0.2">
      <c r="A26" s="11"/>
      <c r="B26" s="16"/>
      <c r="C26" s="13"/>
      <c r="D26" s="36"/>
      <c r="E26" s="34" t="str">
        <f t="shared" si="0"/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'jan-sep'!H26</f>
        <v/>
      </c>
      <c r="J26" s="38" t="str">
        <f t="shared" si="4"/>
        <v/>
      </c>
    </row>
    <row r="27" spans="1:10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25">
      <c r="A28" s="20"/>
      <c r="B28" s="20" t="s">
        <v>7</v>
      </c>
      <c r="C28" s="31">
        <f>IF(ISNUMBER(C25),SUM(C8:C26),"")</f>
        <v>33204348722</v>
      </c>
      <c r="D28" s="35">
        <f>IF(ISNUMBER(D25),SUM(D8:D26),"")</f>
        <v>5295619</v>
      </c>
      <c r="E28" s="35">
        <f>IF(ISNUMBER(C28),C28/D28,"")</f>
        <v>6270.154390261082</v>
      </c>
      <c r="F28" s="22">
        <f>IF(ISNUMBER(E28),E28/E$28,"")</f>
        <v>1</v>
      </c>
      <c r="G28" s="35"/>
      <c r="H28" s="35">
        <f>IF(ISNUMBER(H25),SUM(H8:H26),"")</f>
        <v>6.8545341491699219E-7</v>
      </c>
      <c r="I28" s="21">
        <f>'jan-sep'!H28</f>
        <v>-1.6987323760986328E-6</v>
      </c>
      <c r="J28" s="21">
        <f>IF(ISNUMBER(C28),H28-I28,"")</f>
        <v>2.384185791015625E-6</v>
      </c>
    </row>
    <row r="29" spans="1:10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J9" sqref="J9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4" t="s">
        <v>46</v>
      </c>
      <c r="D1" s="45"/>
      <c r="E1" s="45"/>
      <c r="F1" s="45"/>
      <c r="G1" s="45"/>
      <c r="H1" s="46"/>
      <c r="I1" s="25"/>
      <c r="J1" s="26"/>
    </row>
    <row r="2" spans="1:10" x14ac:dyDescent="0.2">
      <c r="A2" s="47" t="s">
        <v>0</v>
      </c>
      <c r="B2" s="47" t="s">
        <v>1</v>
      </c>
      <c r="C2" s="4" t="s">
        <v>29</v>
      </c>
      <c r="D2" s="4" t="s">
        <v>3</v>
      </c>
      <c r="E2" s="50" t="s">
        <v>45</v>
      </c>
      <c r="F2" s="51"/>
      <c r="G2" s="32" t="s">
        <v>18</v>
      </c>
      <c r="H2" s="33"/>
      <c r="I2" s="27"/>
      <c r="J2" s="28"/>
    </row>
    <row r="3" spans="1:10" x14ac:dyDescent="0.2">
      <c r="A3" s="48"/>
      <c r="B3" s="48"/>
      <c r="C3" s="5">
        <v>2018</v>
      </c>
      <c r="D3" s="5" t="s">
        <v>41</v>
      </c>
      <c r="E3" s="5"/>
      <c r="F3" s="4" t="s">
        <v>20</v>
      </c>
      <c r="G3" s="4"/>
      <c r="H3" s="4"/>
      <c r="I3" s="29"/>
      <c r="J3" s="30"/>
    </row>
    <row r="4" spans="1:10" x14ac:dyDescent="0.2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49"/>
      <c r="B5" s="49"/>
      <c r="C5" s="6"/>
      <c r="D5" s="6"/>
      <c r="E5" s="7"/>
      <c r="F5" s="7" t="s">
        <v>5</v>
      </c>
      <c r="G5" s="7" t="s">
        <v>30</v>
      </c>
      <c r="H5" s="7" t="s">
        <v>30</v>
      </c>
      <c r="I5" s="29" t="s">
        <v>27</v>
      </c>
      <c r="J5" s="30" t="s">
        <v>31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1</v>
      </c>
      <c r="B8" s="12" t="s">
        <v>62</v>
      </c>
      <c r="C8" s="13">
        <v>1269599324</v>
      </c>
      <c r="D8" s="36">
        <v>295420</v>
      </c>
      <c r="E8" s="34">
        <f>IF(ISNUMBER(C8),C8/D8,"")</f>
        <v>4297.6078938460496</v>
      </c>
      <c r="F8" s="15">
        <f>IF(ISNUMBER(C8),E8/E$28,"")</f>
        <v>0.85424714509629618</v>
      </c>
      <c r="G8" s="34">
        <f>IF(ISNUMBER(C8),($E$28-E8)*0.875,"")</f>
        <v>641.60593975397694</v>
      </c>
      <c r="H8" s="34">
        <f>IF(ISNUMBER(C8),G8*D8,"")</f>
        <v>189543226.72211987</v>
      </c>
      <c r="I8" s="38">
        <f>'jan-aug'!H8</f>
        <v>148945453.75546858</v>
      </c>
      <c r="J8" s="38">
        <f>IF(ISNUMBER(C8),H8-I8,"")</f>
        <v>40597772.966651291</v>
      </c>
    </row>
    <row r="9" spans="1:10" x14ac:dyDescent="0.2">
      <c r="A9" s="11">
        <v>2</v>
      </c>
      <c r="B9" s="12" t="s">
        <v>63</v>
      </c>
      <c r="C9" s="13">
        <v>3627856217</v>
      </c>
      <c r="D9" s="36">
        <v>614026</v>
      </c>
      <c r="E9" s="34">
        <f t="shared" ref="E9:E26" si="0">IF(ISNUMBER(C9),C9/D9,"")</f>
        <v>5908.3104249657181</v>
      </c>
      <c r="F9" s="15">
        <f t="shared" ref="F9:F25" si="1">IF(ISNUMBER(C9),E9/E$28,"")</f>
        <v>1.1744108437851939</v>
      </c>
      <c r="G9" s="34">
        <f t="shared" ref="G9:G26" si="2">IF(ISNUMBER(C9),($E$28-E9)*0.875,"")</f>
        <v>-767.75877497573299</v>
      </c>
      <c r="H9" s="34">
        <f t="shared" ref="H9:H26" si="3">IF(ISNUMBER(C9),G9*D9,"")</f>
        <v>-471423849.56324941</v>
      </c>
      <c r="I9" s="38">
        <f>'jan-aug'!H9</f>
        <v>-356073620.50768608</v>
      </c>
      <c r="J9" s="38">
        <f t="shared" ref="J9:J26" si="4">IF(ISNUMBER(C9),H9-I9,"")</f>
        <v>-115350229.05556333</v>
      </c>
    </row>
    <row r="10" spans="1:10" x14ac:dyDescent="0.2">
      <c r="A10" s="11">
        <v>3</v>
      </c>
      <c r="B10" s="16" t="s">
        <v>64</v>
      </c>
      <c r="C10" s="13">
        <v>4337032979</v>
      </c>
      <c r="D10" s="36">
        <v>673469</v>
      </c>
      <c r="E10" s="34">
        <f t="shared" si="0"/>
        <v>6439.840555393047</v>
      </c>
      <c r="F10" s="15">
        <f t="shared" si="1"/>
        <v>1.2800645254764424</v>
      </c>
      <c r="G10" s="34">
        <f t="shared" si="2"/>
        <v>-1232.8476390996457</v>
      </c>
      <c r="H10" s="34">
        <f t="shared" si="3"/>
        <v>-830284666.65679932</v>
      </c>
      <c r="I10" s="38">
        <f>'jan-aug'!H10</f>
        <v>-624667545.10851896</v>
      </c>
      <c r="J10" s="38">
        <f t="shared" si="4"/>
        <v>-205617121.54828036</v>
      </c>
    </row>
    <row r="11" spans="1:10" x14ac:dyDescent="0.2">
      <c r="A11" s="11">
        <v>4</v>
      </c>
      <c r="B11" s="16" t="s">
        <v>65</v>
      </c>
      <c r="C11" s="13">
        <v>811286632</v>
      </c>
      <c r="D11" s="36">
        <v>196966</v>
      </c>
      <c r="E11" s="34">
        <f t="shared" si="0"/>
        <v>4118.9171329061865</v>
      </c>
      <c r="F11" s="15">
        <f t="shared" si="1"/>
        <v>0.81872829922705248</v>
      </c>
      <c r="G11" s="34">
        <f t="shared" si="2"/>
        <v>797.96035557635719</v>
      </c>
      <c r="H11" s="34">
        <f t="shared" si="3"/>
        <v>157171059.39645278</v>
      </c>
      <c r="I11" s="38">
        <f>'jan-aug'!H11</f>
        <v>124579257.67605819</v>
      </c>
      <c r="J11" s="38">
        <f t="shared" si="4"/>
        <v>32591801.720394596</v>
      </c>
    </row>
    <row r="12" spans="1:10" x14ac:dyDescent="0.2">
      <c r="A12" s="11">
        <v>5</v>
      </c>
      <c r="B12" s="16" t="s">
        <v>66</v>
      </c>
      <c r="C12" s="13">
        <v>814541839</v>
      </c>
      <c r="D12" s="36">
        <v>189870</v>
      </c>
      <c r="E12" s="34">
        <f t="shared" si="0"/>
        <v>4289.9975720229631</v>
      </c>
      <c r="F12" s="15">
        <f t="shared" si="1"/>
        <v>0.85273442084335893</v>
      </c>
      <c r="G12" s="34">
        <f t="shared" si="2"/>
        <v>648.26497134917759</v>
      </c>
      <c r="H12" s="34">
        <f t="shared" si="3"/>
        <v>123086070.11006835</v>
      </c>
      <c r="I12" s="38">
        <f>'jan-aug'!H12</f>
        <v>96861374.696443379</v>
      </c>
      <c r="J12" s="38">
        <f t="shared" si="4"/>
        <v>26224695.413624972</v>
      </c>
    </row>
    <row r="13" spans="1:10" x14ac:dyDescent="0.2">
      <c r="A13" s="11">
        <v>6</v>
      </c>
      <c r="B13" s="16" t="s">
        <v>67</v>
      </c>
      <c r="C13" s="13">
        <v>1383915970</v>
      </c>
      <c r="D13" s="36">
        <v>281769</v>
      </c>
      <c r="E13" s="34">
        <f t="shared" si="0"/>
        <v>4911.5267115970883</v>
      </c>
      <c r="F13" s="15">
        <f t="shared" si="1"/>
        <v>0.97627744900924429</v>
      </c>
      <c r="G13" s="34">
        <f t="shared" si="2"/>
        <v>104.42697422181811</v>
      </c>
      <c r="H13" s="34">
        <f t="shared" si="3"/>
        <v>29424284.09950747</v>
      </c>
      <c r="I13" s="38">
        <f>'jan-aug'!H13</f>
        <v>19796569.396678809</v>
      </c>
      <c r="J13" s="38">
        <f t="shared" si="4"/>
        <v>9627714.7028286606</v>
      </c>
    </row>
    <row r="14" spans="1:10" x14ac:dyDescent="0.2">
      <c r="A14" s="11">
        <v>7</v>
      </c>
      <c r="B14" s="16" t="s">
        <v>68</v>
      </c>
      <c r="C14" s="13">
        <v>1132950574</v>
      </c>
      <c r="D14" s="36">
        <v>249058</v>
      </c>
      <c r="E14" s="34">
        <f t="shared" si="0"/>
        <v>4548.942712139341</v>
      </c>
      <c r="F14" s="15">
        <f t="shared" si="1"/>
        <v>0.90420564673107362</v>
      </c>
      <c r="G14" s="34">
        <f t="shared" si="2"/>
        <v>421.68797374734697</v>
      </c>
      <c r="H14" s="34">
        <f t="shared" si="3"/>
        <v>105024763.36556675</v>
      </c>
      <c r="I14" s="38">
        <f>'jan-aug'!H14</f>
        <v>83664999.106032073</v>
      </c>
      <c r="J14" s="38">
        <f t="shared" si="4"/>
        <v>21359764.259534672</v>
      </c>
    </row>
    <row r="15" spans="1:10" x14ac:dyDescent="0.2">
      <c r="A15" s="11">
        <v>8</v>
      </c>
      <c r="B15" s="16" t="s">
        <v>69</v>
      </c>
      <c r="C15" s="13">
        <v>777325074</v>
      </c>
      <c r="D15" s="36">
        <v>173391</v>
      </c>
      <c r="E15" s="34">
        <f t="shared" si="0"/>
        <v>4483.0762496323341</v>
      </c>
      <c r="F15" s="15">
        <f t="shared" si="1"/>
        <v>0.89111319182499138</v>
      </c>
      <c r="G15" s="34">
        <f t="shared" si="2"/>
        <v>479.32112844097799</v>
      </c>
      <c r="H15" s="34">
        <f t="shared" si="3"/>
        <v>83109969.781509608</v>
      </c>
      <c r="I15" s="38">
        <f>'jan-aug'!H15</f>
        <v>59787884.531657271</v>
      </c>
      <c r="J15" s="38">
        <f t="shared" si="4"/>
        <v>23322085.249852337</v>
      </c>
    </row>
    <row r="16" spans="1:10" x14ac:dyDescent="0.2">
      <c r="A16" s="11">
        <v>9</v>
      </c>
      <c r="B16" s="16" t="s">
        <v>70</v>
      </c>
      <c r="C16" s="13">
        <v>505331054</v>
      </c>
      <c r="D16" s="36">
        <v>117222</v>
      </c>
      <c r="E16" s="34">
        <f t="shared" si="0"/>
        <v>4310.8892016856908</v>
      </c>
      <c r="F16" s="15">
        <f t="shared" si="1"/>
        <v>0.85688710657845113</v>
      </c>
      <c r="G16" s="34">
        <f t="shared" si="2"/>
        <v>629.98479539429093</v>
      </c>
      <c r="H16" s="34">
        <f t="shared" si="3"/>
        <v>73848077.685709566</v>
      </c>
      <c r="I16" s="38">
        <f>'jan-aug'!H16</f>
        <v>54338970.562416337</v>
      </c>
      <c r="J16" s="38">
        <f t="shared" si="4"/>
        <v>19509107.123293228</v>
      </c>
    </row>
    <row r="17" spans="1:10" x14ac:dyDescent="0.2">
      <c r="A17" s="11">
        <v>10</v>
      </c>
      <c r="B17" s="16" t="s">
        <v>71</v>
      </c>
      <c r="C17" s="13">
        <v>811799199</v>
      </c>
      <c r="D17" s="36">
        <v>186532</v>
      </c>
      <c r="E17" s="34">
        <f t="shared" si="0"/>
        <v>4352.0639836596401</v>
      </c>
      <c r="F17" s="15">
        <f t="shared" si="1"/>
        <v>0.86507152935968601</v>
      </c>
      <c r="G17" s="34">
        <f t="shared" si="2"/>
        <v>593.95686116708521</v>
      </c>
      <c r="H17" s="34">
        <f t="shared" si="3"/>
        <v>110791961.22721873</v>
      </c>
      <c r="I17" s="38">
        <f>'jan-aug'!H17</f>
        <v>84837277.161289215</v>
      </c>
      <c r="J17" s="38">
        <f t="shared" si="4"/>
        <v>25954684.065929517</v>
      </c>
    </row>
    <row r="18" spans="1:10" x14ac:dyDescent="0.2">
      <c r="A18" s="11">
        <v>11</v>
      </c>
      <c r="B18" s="16" t="s">
        <v>72</v>
      </c>
      <c r="C18" s="13">
        <v>2548887362</v>
      </c>
      <c r="D18" s="36">
        <v>473526</v>
      </c>
      <c r="E18" s="34">
        <f t="shared" si="0"/>
        <v>5382.782280170466</v>
      </c>
      <c r="F18" s="15">
        <f t="shared" si="1"/>
        <v>1.0699501930120179</v>
      </c>
      <c r="G18" s="34">
        <f t="shared" si="2"/>
        <v>-307.92164827988745</v>
      </c>
      <c r="H18" s="34">
        <f t="shared" si="3"/>
        <v>-145808906.42338198</v>
      </c>
      <c r="I18" s="38">
        <f>'jan-aug'!H18</f>
        <v>-119672456.98399392</v>
      </c>
      <c r="J18" s="38">
        <f t="shared" si="4"/>
        <v>-26136449.439388067</v>
      </c>
    </row>
    <row r="19" spans="1:10" x14ac:dyDescent="0.2">
      <c r="A19" s="11">
        <v>12</v>
      </c>
      <c r="B19" s="16" t="s">
        <v>73</v>
      </c>
      <c r="C19" s="13">
        <v>2593850043</v>
      </c>
      <c r="D19" s="36">
        <v>522539</v>
      </c>
      <c r="E19" s="34">
        <f t="shared" si="0"/>
        <v>4963.9357885248755</v>
      </c>
      <c r="F19" s="15">
        <f t="shared" si="1"/>
        <v>0.98669494298462601</v>
      </c>
      <c r="G19" s="34">
        <f t="shared" si="2"/>
        <v>58.569031910004242</v>
      </c>
      <c r="H19" s="34">
        <f t="shared" si="3"/>
        <v>30604603.365221705</v>
      </c>
      <c r="I19" s="38">
        <f>'jan-aug'!H19</f>
        <v>17142726.125731323</v>
      </c>
      <c r="J19" s="38">
        <f t="shared" si="4"/>
        <v>13461877.239490382</v>
      </c>
    </row>
    <row r="20" spans="1:10" x14ac:dyDescent="0.2">
      <c r="A20" s="11">
        <v>14</v>
      </c>
      <c r="B20" s="16" t="s">
        <v>74</v>
      </c>
      <c r="C20" s="13">
        <v>518402895</v>
      </c>
      <c r="D20" s="36">
        <v>110230</v>
      </c>
      <c r="E20" s="34">
        <f t="shared" si="0"/>
        <v>4702.9202122834076</v>
      </c>
      <c r="F20" s="15">
        <f t="shared" si="1"/>
        <v>0.93481217090827573</v>
      </c>
      <c r="G20" s="34">
        <f t="shared" si="2"/>
        <v>286.95766112128865</v>
      </c>
      <c r="H20" s="34">
        <f t="shared" si="3"/>
        <v>31631342.985399649</v>
      </c>
      <c r="I20" s="38">
        <f>'jan-aug'!H20</f>
        <v>21119250.816296447</v>
      </c>
      <c r="J20" s="38">
        <f t="shared" si="4"/>
        <v>10512092.169103201</v>
      </c>
    </row>
    <row r="21" spans="1:10" x14ac:dyDescent="0.2">
      <c r="A21" s="11">
        <v>15</v>
      </c>
      <c r="B21" s="16" t="s">
        <v>75</v>
      </c>
      <c r="C21" s="13">
        <v>1225681453</v>
      </c>
      <c r="D21" s="36">
        <v>266856</v>
      </c>
      <c r="E21" s="34">
        <f t="shared" si="0"/>
        <v>4593.0443872350634</v>
      </c>
      <c r="F21" s="15">
        <f t="shared" si="1"/>
        <v>0.9129718559746931</v>
      </c>
      <c r="G21" s="34">
        <f t="shared" si="2"/>
        <v>383.09900803858989</v>
      </c>
      <c r="H21" s="34">
        <f t="shared" si="3"/>
        <v>102232268.88914594</v>
      </c>
      <c r="I21" s="38">
        <f>'jan-aug'!H21</f>
        <v>73566588.572306558</v>
      </c>
      <c r="J21" s="38">
        <f t="shared" si="4"/>
        <v>28665680.316839382</v>
      </c>
    </row>
    <row r="22" spans="1:10" x14ac:dyDescent="0.2">
      <c r="A22" s="11">
        <v>18</v>
      </c>
      <c r="B22" s="16" t="s">
        <v>76</v>
      </c>
      <c r="C22" s="13">
        <v>1100299445</v>
      </c>
      <c r="D22" s="36">
        <v>243335</v>
      </c>
      <c r="E22" s="34">
        <f t="shared" si="0"/>
        <v>4521.7475702221218</v>
      </c>
      <c r="F22" s="15">
        <f t="shared" si="1"/>
        <v>0.89879999481561179</v>
      </c>
      <c r="G22" s="34">
        <f t="shared" si="2"/>
        <v>445.48372292491376</v>
      </c>
      <c r="H22" s="34">
        <f t="shared" si="3"/>
        <v>108401781.71793389</v>
      </c>
      <c r="I22" s="38">
        <f>'jan-aug'!H22</f>
        <v>77583470.844816446</v>
      </c>
      <c r="J22" s="38">
        <f t="shared" si="4"/>
        <v>30818310.873117447</v>
      </c>
    </row>
    <row r="23" spans="1:10" x14ac:dyDescent="0.2">
      <c r="A23" s="11">
        <v>19</v>
      </c>
      <c r="B23" s="16" t="s">
        <v>77</v>
      </c>
      <c r="C23" s="13">
        <v>774760715</v>
      </c>
      <c r="D23" s="36">
        <v>166499</v>
      </c>
      <c r="E23" s="34">
        <f t="shared" si="0"/>
        <v>4653.2454549276572</v>
      </c>
      <c r="F23" s="15">
        <f t="shared" si="1"/>
        <v>0.92493818502993042</v>
      </c>
      <c r="G23" s="34">
        <f t="shared" si="2"/>
        <v>330.42307380757029</v>
      </c>
      <c r="H23" s="34">
        <f t="shared" si="3"/>
        <v>55015111.365886644</v>
      </c>
      <c r="I23" s="38">
        <f>'jan-aug'!H23</f>
        <v>41274372.668705575</v>
      </c>
      <c r="J23" s="38">
        <f t="shared" si="4"/>
        <v>13740738.697181068</v>
      </c>
    </row>
    <row r="24" spans="1:10" x14ac:dyDescent="0.2">
      <c r="A24" s="11">
        <v>20</v>
      </c>
      <c r="B24" s="16" t="s">
        <v>78</v>
      </c>
      <c r="C24" s="13">
        <v>331154846</v>
      </c>
      <c r="D24" s="36">
        <v>76167</v>
      </c>
      <c r="E24" s="34">
        <f t="shared" si="0"/>
        <v>4347.7470032953906</v>
      </c>
      <c r="F24" s="15">
        <f t="shared" si="1"/>
        <v>0.86421343149624963</v>
      </c>
      <c r="G24" s="34">
        <f t="shared" si="2"/>
        <v>597.73421898580352</v>
      </c>
      <c r="H24" s="34">
        <f t="shared" si="3"/>
        <v>45527622.2574917</v>
      </c>
      <c r="I24" s="38">
        <f>'jan-aug'!H24</f>
        <v>34496565.740215689</v>
      </c>
      <c r="J24" s="38">
        <f t="shared" si="4"/>
        <v>11031056.517276011</v>
      </c>
    </row>
    <row r="25" spans="1:10" x14ac:dyDescent="0.2">
      <c r="A25" s="11">
        <v>50</v>
      </c>
      <c r="B25" s="16" t="s">
        <v>79</v>
      </c>
      <c r="C25" s="13">
        <v>2076904802</v>
      </c>
      <c r="D25" s="36">
        <v>458744</v>
      </c>
      <c r="E25" s="34">
        <f t="shared" si="0"/>
        <v>4527.3721334774955</v>
      </c>
      <c r="F25" s="15">
        <f t="shared" si="1"/>
        <v>0.89991800446702663</v>
      </c>
      <c r="G25" s="34">
        <f t="shared" si="2"/>
        <v>440.56223007646179</v>
      </c>
      <c r="H25" s="34">
        <f t="shared" si="3"/>
        <v>202105279.67419639</v>
      </c>
      <c r="I25" s="38">
        <f>'jan-aug'!H25</f>
        <v>162418860.94608399</v>
      </c>
      <c r="J25" s="38">
        <f t="shared" si="4"/>
        <v>39686418.7281124</v>
      </c>
    </row>
    <row r="26" spans="1:10" x14ac:dyDescent="0.2">
      <c r="A26" s="11"/>
      <c r="B26" s="16"/>
      <c r="C26" s="13"/>
      <c r="D26" s="36"/>
      <c r="E26" s="34" t="str">
        <f t="shared" si="0"/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'jan-aug'!H26</f>
        <v/>
      </c>
      <c r="J26" s="38" t="str">
        <f t="shared" si="4"/>
        <v/>
      </c>
    </row>
    <row r="27" spans="1:10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25">
      <c r="A28" s="20"/>
      <c r="B28" s="20" t="s">
        <v>7</v>
      </c>
      <c r="C28" s="31">
        <f>IF(ISNUMBER(C25),SUM(C8:C26),"")</f>
        <v>26641580423</v>
      </c>
      <c r="D28" s="35">
        <f>IF(ISNUMBER(D25),SUM(D8:D26),"")</f>
        <v>5295619</v>
      </c>
      <c r="E28" s="35">
        <f>IF(ISNUMBER(C28),C28/D28,"")</f>
        <v>5030.8718249934518</v>
      </c>
      <c r="F28" s="22">
        <f>IF(ISNUMBER(E28),E28/E$28,"")</f>
        <v>1</v>
      </c>
      <c r="G28" s="35"/>
      <c r="H28" s="35">
        <f>IF(ISNUMBER(H25),SUM(H8:H26),"")</f>
        <v>-1.6987323760986328E-6</v>
      </c>
      <c r="I28" s="21">
        <f>'jan-aug'!H28</f>
        <v>8.9406967163085938E-7</v>
      </c>
      <c r="J28" s="21">
        <f>IF(ISNUMBER(C28),H28-I28,"")</f>
        <v>-2.5928020477294922E-6</v>
      </c>
    </row>
    <row r="29" spans="1:10" ht="13.5" thickTop="1" x14ac:dyDescent="0.2">
      <c r="A29" s="18"/>
      <c r="B29" s="18"/>
      <c r="C29" s="19"/>
      <c r="D29" s="10"/>
      <c r="E29" s="19"/>
      <c r="F29" s="19"/>
      <c r="G29" s="19"/>
      <c r="H29" s="19"/>
      <c r="I29" s="24"/>
      <c r="J29" s="24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A8" sqref="A8:D25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4" t="s">
        <v>49</v>
      </c>
      <c r="D1" s="45"/>
      <c r="E1" s="45"/>
      <c r="F1" s="45"/>
      <c r="G1" s="45"/>
      <c r="H1" s="46"/>
      <c r="I1" s="25"/>
      <c r="J1" s="26"/>
    </row>
    <row r="2" spans="1:10" x14ac:dyDescent="0.2">
      <c r="A2" s="47" t="s">
        <v>0</v>
      </c>
      <c r="B2" s="47" t="s">
        <v>1</v>
      </c>
      <c r="C2" s="4" t="s">
        <v>26</v>
      </c>
      <c r="D2" s="4" t="s">
        <v>3</v>
      </c>
      <c r="E2" s="50" t="s">
        <v>48</v>
      </c>
      <c r="F2" s="51"/>
      <c r="G2" s="32" t="s">
        <v>18</v>
      </c>
      <c r="H2" s="33"/>
      <c r="I2" s="27"/>
      <c r="J2" s="28"/>
    </row>
    <row r="3" spans="1:10" x14ac:dyDescent="0.2">
      <c r="A3" s="48"/>
      <c r="B3" s="48"/>
      <c r="C3" s="5">
        <v>2018</v>
      </c>
      <c r="D3" s="5" t="s">
        <v>41</v>
      </c>
      <c r="E3" s="5"/>
      <c r="F3" s="4" t="s">
        <v>20</v>
      </c>
      <c r="G3" s="4"/>
      <c r="H3" s="4"/>
      <c r="I3" s="29"/>
      <c r="J3" s="30"/>
    </row>
    <row r="4" spans="1:10" x14ac:dyDescent="0.2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49"/>
      <c r="B5" s="49"/>
      <c r="C5" s="6"/>
      <c r="D5" s="6"/>
      <c r="E5" s="7"/>
      <c r="F5" s="7" t="s">
        <v>5</v>
      </c>
      <c r="G5" s="7" t="s">
        <v>27</v>
      </c>
      <c r="H5" s="7" t="s">
        <v>27</v>
      </c>
      <c r="I5" s="29" t="s">
        <v>25</v>
      </c>
      <c r="J5" s="30" t="s">
        <v>28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1</v>
      </c>
      <c r="B8" s="12" t="s">
        <v>62</v>
      </c>
      <c r="C8" s="13">
        <v>985520886</v>
      </c>
      <c r="D8" s="36">
        <v>295420</v>
      </c>
      <c r="E8" s="34">
        <f>IF(ISNUMBER(C8),C8/D8,"")</f>
        <v>3335.9992079073859</v>
      </c>
      <c r="F8" s="15">
        <f>IF(ISNUMBER(C8),E8/E$28,"")</f>
        <v>0.85271536155660677</v>
      </c>
      <c r="G8" s="34">
        <f>IF(ISNUMBER(C8),($E$28-E8)*0.875,"")</f>
        <v>504.18202476294289</v>
      </c>
      <c r="H8" s="34">
        <f>IF(ISNUMBER(C8),G8*D8,"")</f>
        <v>148945453.75546858</v>
      </c>
      <c r="I8" s="38">
        <f>'jan-jul'!H8</f>
        <v>145088080.89327246</v>
      </c>
      <c r="J8" s="38">
        <f>IF(ISNUMBER(C8),H8-I8,"")</f>
        <v>3857372.8621961176</v>
      </c>
    </row>
    <row r="9" spans="1:10" x14ac:dyDescent="0.2">
      <c r="A9" s="11">
        <v>2</v>
      </c>
      <c r="B9" s="12" t="s">
        <v>63</v>
      </c>
      <c r="C9" s="13">
        <v>2809138241</v>
      </c>
      <c r="D9" s="36">
        <v>614026</v>
      </c>
      <c r="E9" s="34">
        <f t="shared" ref="E9:E26" si="0">IF(ISNUMBER(C9),C9/D9,"")</f>
        <v>4574.9499874598141</v>
      </c>
      <c r="F9" s="15">
        <f t="shared" ref="F9:F25" si="1">IF(ISNUMBER(C9),E9/E$28,"")</f>
        <v>1.1694037946451732</v>
      </c>
      <c r="G9" s="34">
        <f t="shared" ref="G9:G26" si="2">IF(ISNUMBER(C9),($E$28-E9)*0.875,"")</f>
        <v>-579.89990734543176</v>
      </c>
      <c r="H9" s="34">
        <f t="shared" ref="H9:H26" si="3">IF(ISNUMBER(C9),G9*D9,"")</f>
        <v>-356073620.50768608</v>
      </c>
      <c r="I9" s="38">
        <f>'jan-jul'!H9</f>
        <v>-341233406.211321</v>
      </c>
      <c r="J9" s="38">
        <f t="shared" ref="J9:J26" si="4">IF(ISNUMBER(C9),H9-I9,"")</f>
        <v>-14840214.296365082</v>
      </c>
    </row>
    <row r="10" spans="1:10" x14ac:dyDescent="0.2">
      <c r="A10" s="11">
        <v>3</v>
      </c>
      <c r="B10" s="16" t="s">
        <v>64</v>
      </c>
      <c r="C10" s="13">
        <v>3348656061</v>
      </c>
      <c r="D10" s="36">
        <v>673469</v>
      </c>
      <c r="E10" s="34">
        <f t="shared" si="0"/>
        <v>4972.2497412650027</v>
      </c>
      <c r="F10" s="15">
        <f t="shared" si="1"/>
        <v>1.2709576566512901</v>
      </c>
      <c r="G10" s="34">
        <f t="shared" si="2"/>
        <v>-927.53719192497192</v>
      </c>
      <c r="H10" s="34">
        <f t="shared" si="3"/>
        <v>-624667545.10851896</v>
      </c>
      <c r="I10" s="38">
        <f>'jan-jul'!H10</f>
        <v>-591092952.08321702</v>
      </c>
      <c r="J10" s="38">
        <f t="shared" si="4"/>
        <v>-33574593.025301933</v>
      </c>
    </row>
    <row r="11" spans="1:10" x14ac:dyDescent="0.2">
      <c r="A11" s="11">
        <v>4</v>
      </c>
      <c r="B11" s="16" t="s">
        <v>65</v>
      </c>
      <c r="C11" s="13">
        <v>628195516</v>
      </c>
      <c r="D11" s="36">
        <v>196966</v>
      </c>
      <c r="E11" s="34">
        <f t="shared" si="0"/>
        <v>3189.360173837109</v>
      </c>
      <c r="F11" s="15">
        <f t="shared" si="1"/>
        <v>0.81523293150711518</v>
      </c>
      <c r="G11" s="34">
        <f t="shared" si="2"/>
        <v>632.49117957443514</v>
      </c>
      <c r="H11" s="34">
        <f t="shared" si="3"/>
        <v>124579257.67605819</v>
      </c>
      <c r="I11" s="38">
        <f>'jan-jul'!H11</f>
        <v>119497765.70720771</v>
      </c>
      <c r="J11" s="38">
        <f t="shared" si="4"/>
        <v>5081491.9688504785</v>
      </c>
    </row>
    <row r="12" spans="1:10" x14ac:dyDescent="0.2">
      <c r="A12" s="11">
        <v>5</v>
      </c>
      <c r="B12" s="16" t="s">
        <v>66</v>
      </c>
      <c r="C12" s="13">
        <v>632112074</v>
      </c>
      <c r="D12" s="36">
        <v>189870</v>
      </c>
      <c r="E12" s="34">
        <f t="shared" si="0"/>
        <v>3329.1835150366041</v>
      </c>
      <c r="F12" s="15">
        <f t="shared" si="1"/>
        <v>0.8509732010678418</v>
      </c>
      <c r="G12" s="34">
        <f t="shared" si="2"/>
        <v>510.1457560248769</v>
      </c>
      <c r="H12" s="34">
        <f t="shared" si="3"/>
        <v>96861374.696443379</v>
      </c>
      <c r="I12" s="38">
        <f>'jan-jul'!H12</f>
        <v>92920563.018154293</v>
      </c>
      <c r="J12" s="38">
        <f t="shared" si="4"/>
        <v>3940811.6782890856</v>
      </c>
    </row>
    <row r="13" spans="1:10" x14ac:dyDescent="0.2">
      <c r="A13" s="11">
        <v>6</v>
      </c>
      <c r="B13" s="16" t="s">
        <v>67</v>
      </c>
      <c r="C13" s="13">
        <v>1079714070</v>
      </c>
      <c r="D13" s="36">
        <v>281769</v>
      </c>
      <c r="E13" s="34">
        <f t="shared" si="0"/>
        <v>3831.9122046783004</v>
      </c>
      <c r="F13" s="15">
        <f t="shared" si="1"/>
        <v>0.97947577245232498</v>
      </c>
      <c r="G13" s="34">
        <f t="shared" si="2"/>
        <v>70.258152588392647</v>
      </c>
      <c r="H13" s="34">
        <f t="shared" si="3"/>
        <v>19796569.396678809</v>
      </c>
      <c r="I13" s="38">
        <f>'jan-jul'!H13</f>
        <v>22050875.543653864</v>
      </c>
      <c r="J13" s="38">
        <f t="shared" si="4"/>
        <v>-2254306.1469750553</v>
      </c>
    </row>
    <row r="14" spans="1:10" x14ac:dyDescent="0.2">
      <c r="A14" s="11">
        <v>7</v>
      </c>
      <c r="B14" s="16" t="s">
        <v>68</v>
      </c>
      <c r="C14" s="13">
        <v>878749368</v>
      </c>
      <c r="D14" s="36">
        <v>249058</v>
      </c>
      <c r="E14" s="34">
        <f t="shared" si="0"/>
        <v>3528.2920765444192</v>
      </c>
      <c r="F14" s="15">
        <f t="shared" si="1"/>
        <v>0.90186737652589122</v>
      </c>
      <c r="G14" s="34">
        <f t="shared" si="2"/>
        <v>335.92576470553877</v>
      </c>
      <c r="H14" s="34">
        <f t="shared" si="3"/>
        <v>83664999.106032073</v>
      </c>
      <c r="I14" s="38">
        <f>'jan-jul'!H14</f>
        <v>82433613.356259361</v>
      </c>
      <c r="J14" s="38">
        <f t="shared" si="4"/>
        <v>1231385.7497727126</v>
      </c>
    </row>
    <row r="15" spans="1:10" x14ac:dyDescent="0.2">
      <c r="A15" s="11">
        <v>8</v>
      </c>
      <c r="B15" s="16" t="s">
        <v>69</v>
      </c>
      <c r="C15" s="13">
        <v>610012514</v>
      </c>
      <c r="D15" s="36">
        <v>173391</v>
      </c>
      <c r="E15" s="34">
        <f t="shared" si="0"/>
        <v>3518.1325097611757</v>
      </c>
      <c r="F15" s="15">
        <f t="shared" si="1"/>
        <v>0.89927048782091268</v>
      </c>
      <c r="G15" s="34">
        <f t="shared" si="2"/>
        <v>344.8153856408768</v>
      </c>
      <c r="H15" s="34">
        <f t="shared" si="3"/>
        <v>59787884.531657271</v>
      </c>
      <c r="I15" s="38">
        <f>'jan-jul'!H15</f>
        <v>56722151.653859407</v>
      </c>
      <c r="J15" s="38">
        <f t="shared" si="4"/>
        <v>3065732.8777978644</v>
      </c>
    </row>
    <row r="16" spans="1:10" x14ac:dyDescent="0.2">
      <c r="A16" s="11">
        <v>9</v>
      </c>
      <c r="B16" s="16" t="s">
        <v>70</v>
      </c>
      <c r="C16" s="13">
        <v>396495076</v>
      </c>
      <c r="D16" s="36">
        <v>117222</v>
      </c>
      <c r="E16" s="34">
        <f t="shared" si="0"/>
        <v>3382.4288614765146</v>
      </c>
      <c r="F16" s="15">
        <f t="shared" si="1"/>
        <v>0.86458325371206757</v>
      </c>
      <c r="G16" s="34">
        <f t="shared" si="2"/>
        <v>463.55607788995525</v>
      </c>
      <c r="H16" s="34">
        <f t="shared" si="3"/>
        <v>54338970.562416337</v>
      </c>
      <c r="I16" s="38">
        <f>'jan-jul'!H16</f>
        <v>52660533.379998572</v>
      </c>
      <c r="J16" s="38">
        <f t="shared" si="4"/>
        <v>1678437.1824177653</v>
      </c>
    </row>
    <row r="17" spans="1:10" x14ac:dyDescent="0.2">
      <c r="A17" s="11">
        <v>10</v>
      </c>
      <c r="B17" s="16" t="s">
        <v>71</v>
      </c>
      <c r="C17" s="13">
        <v>632794952</v>
      </c>
      <c r="D17" s="36">
        <v>186532</v>
      </c>
      <c r="E17" s="34">
        <f t="shared" si="0"/>
        <v>3392.4203461068341</v>
      </c>
      <c r="F17" s="15">
        <f t="shared" si="1"/>
        <v>0.86713717890750386</v>
      </c>
      <c r="G17" s="34">
        <f t="shared" si="2"/>
        <v>454.81352883842567</v>
      </c>
      <c r="H17" s="34">
        <f t="shared" si="3"/>
        <v>84837277.161289215</v>
      </c>
      <c r="I17" s="38">
        <f>'jan-jul'!H17</f>
        <v>84044265.298479751</v>
      </c>
      <c r="J17" s="38">
        <f t="shared" si="4"/>
        <v>793011.86280946434</v>
      </c>
    </row>
    <row r="18" spans="1:10" x14ac:dyDescent="0.2">
      <c r="A18" s="11">
        <v>11</v>
      </c>
      <c r="B18" s="16" t="s">
        <v>72</v>
      </c>
      <c r="C18" s="13">
        <v>1989300366</v>
      </c>
      <c r="D18" s="36">
        <v>473526</v>
      </c>
      <c r="E18" s="34">
        <f t="shared" si="0"/>
        <v>4201.0372524423155</v>
      </c>
      <c r="F18" s="15">
        <f t="shared" si="1"/>
        <v>1.0738278927458831</v>
      </c>
      <c r="G18" s="34">
        <f t="shared" si="2"/>
        <v>-252.72626420512057</v>
      </c>
      <c r="H18" s="34">
        <f t="shared" si="3"/>
        <v>-119672456.98399392</v>
      </c>
      <c r="I18" s="38">
        <f>'jan-jul'!H18</f>
        <v>-124424478.0171984</v>
      </c>
      <c r="J18" s="38">
        <f t="shared" si="4"/>
        <v>4752021.033204481</v>
      </c>
    </row>
    <row r="19" spans="1:10" x14ac:dyDescent="0.2">
      <c r="A19" s="11">
        <v>12</v>
      </c>
      <c r="B19" s="16" t="s">
        <v>73</v>
      </c>
      <c r="C19" s="13">
        <v>2024689170</v>
      </c>
      <c r="D19" s="36">
        <v>522539</v>
      </c>
      <c r="E19" s="34">
        <f t="shared" si="0"/>
        <v>3874.7139830711199</v>
      </c>
      <c r="F19" s="15">
        <f t="shared" si="1"/>
        <v>0.99041634277709822</v>
      </c>
      <c r="G19" s="34">
        <f t="shared" si="2"/>
        <v>32.806596494675659</v>
      </c>
      <c r="H19" s="34">
        <f t="shared" si="3"/>
        <v>17142726.125731323</v>
      </c>
      <c r="I19" s="38">
        <f>'jan-jul'!H19</f>
        <v>14077598.389079703</v>
      </c>
      <c r="J19" s="38">
        <f t="shared" si="4"/>
        <v>3065127.7366516199</v>
      </c>
    </row>
    <row r="20" spans="1:10" x14ac:dyDescent="0.2">
      <c r="A20" s="11">
        <v>14</v>
      </c>
      <c r="B20" s="16" t="s">
        <v>74</v>
      </c>
      <c r="C20" s="13">
        <v>407106317</v>
      </c>
      <c r="D20" s="36">
        <v>110230</v>
      </c>
      <c r="E20" s="34">
        <f t="shared" si="0"/>
        <v>3693.2442801415223</v>
      </c>
      <c r="F20" s="15">
        <f t="shared" si="1"/>
        <v>0.9440308391539578</v>
      </c>
      <c r="G20" s="34">
        <f t="shared" si="2"/>
        <v>191.59258655807355</v>
      </c>
      <c r="H20" s="34">
        <f t="shared" si="3"/>
        <v>21119250.816296447</v>
      </c>
      <c r="I20" s="38">
        <f>'jan-jul'!H20</f>
        <v>17904317.675395787</v>
      </c>
      <c r="J20" s="38">
        <f t="shared" si="4"/>
        <v>3214933.1409006603</v>
      </c>
    </row>
    <row r="21" spans="1:10" x14ac:dyDescent="0.2">
      <c r="A21" s="11">
        <v>15</v>
      </c>
      <c r="B21" s="16" t="s">
        <v>75</v>
      </c>
      <c r="C21" s="13">
        <v>959919873</v>
      </c>
      <c r="D21" s="36">
        <v>266856</v>
      </c>
      <c r="E21" s="34">
        <f t="shared" si="0"/>
        <v>3597.1455504092096</v>
      </c>
      <c r="F21" s="15">
        <f t="shared" si="1"/>
        <v>0.91946702544723269</v>
      </c>
      <c r="G21" s="34">
        <f t="shared" si="2"/>
        <v>275.67897507384714</v>
      </c>
      <c r="H21" s="34">
        <f t="shared" si="3"/>
        <v>73566588.572306558</v>
      </c>
      <c r="I21" s="38">
        <f>'jan-jul'!H21</f>
        <v>69802930.101471171</v>
      </c>
      <c r="J21" s="38">
        <f t="shared" si="4"/>
        <v>3763658.4708353877</v>
      </c>
    </row>
    <row r="22" spans="1:10" x14ac:dyDescent="0.2">
      <c r="A22" s="11">
        <v>18</v>
      </c>
      <c r="B22" s="16" t="s">
        <v>76</v>
      </c>
      <c r="C22" s="13">
        <v>863310124</v>
      </c>
      <c r="D22" s="36">
        <v>243335</v>
      </c>
      <c r="E22" s="34">
        <f t="shared" si="0"/>
        <v>3547.8255244827092</v>
      </c>
      <c r="F22" s="15">
        <f t="shared" si="1"/>
        <v>0.90686032469016686</v>
      </c>
      <c r="G22" s="34">
        <f t="shared" si="2"/>
        <v>318.83399775953501</v>
      </c>
      <c r="H22" s="34">
        <f t="shared" si="3"/>
        <v>77583470.844816446</v>
      </c>
      <c r="I22" s="38">
        <f>'jan-jul'!H22</f>
        <v>72687280.071299195</v>
      </c>
      <c r="J22" s="38">
        <f t="shared" si="4"/>
        <v>4896190.773517251</v>
      </c>
    </row>
    <row r="23" spans="1:10" x14ac:dyDescent="0.2">
      <c r="A23" s="11">
        <v>19</v>
      </c>
      <c r="B23" s="16" t="s">
        <v>77</v>
      </c>
      <c r="C23" s="13">
        <v>604207881</v>
      </c>
      <c r="D23" s="36">
        <v>166499</v>
      </c>
      <c r="E23" s="34">
        <f t="shared" si="0"/>
        <v>3628.8979573450893</v>
      </c>
      <c r="F23" s="15">
        <f t="shared" si="1"/>
        <v>0.92758326393327395</v>
      </c>
      <c r="G23" s="34">
        <f t="shared" si="2"/>
        <v>247.89561900495244</v>
      </c>
      <c r="H23" s="34">
        <f t="shared" si="3"/>
        <v>41274372.668705575</v>
      </c>
      <c r="I23" s="38">
        <f>'jan-jul'!H23</f>
        <v>39072075.121805303</v>
      </c>
      <c r="J23" s="38">
        <f t="shared" si="4"/>
        <v>2202297.5469002724</v>
      </c>
    </row>
    <row r="24" spans="1:10" x14ac:dyDescent="0.2">
      <c r="A24" s="11">
        <v>20</v>
      </c>
      <c r="B24" s="16" t="s">
        <v>78</v>
      </c>
      <c r="C24" s="13">
        <v>258556442</v>
      </c>
      <c r="D24" s="36">
        <v>76167</v>
      </c>
      <c r="E24" s="34">
        <f t="shared" si="0"/>
        <v>3394.5992621476494</v>
      </c>
      <c r="F24" s="15">
        <f t="shared" si="1"/>
        <v>0.86769413203121604</v>
      </c>
      <c r="G24" s="34">
        <f t="shared" si="2"/>
        <v>452.90697730271233</v>
      </c>
      <c r="H24" s="34">
        <f t="shared" si="3"/>
        <v>34496565.740215689</v>
      </c>
      <c r="I24" s="38">
        <f>'jan-jul'!H24</f>
        <v>33274372.565143295</v>
      </c>
      <c r="J24" s="38">
        <f t="shared" si="4"/>
        <v>1222193.1750723943</v>
      </c>
    </row>
    <row r="25" spans="1:10" x14ac:dyDescent="0.2">
      <c r="A25" s="11">
        <v>50</v>
      </c>
      <c r="B25" s="16" t="s">
        <v>79</v>
      </c>
      <c r="C25" s="13">
        <v>1609080041</v>
      </c>
      <c r="D25" s="36">
        <v>458744</v>
      </c>
      <c r="E25" s="34">
        <f t="shared" si="0"/>
        <v>3507.5773001935722</v>
      </c>
      <c r="F25" s="15">
        <f t="shared" si="1"/>
        <v>0.89657246879218799</v>
      </c>
      <c r="G25" s="34">
        <f t="shared" si="2"/>
        <v>354.05119401252983</v>
      </c>
      <c r="H25" s="34">
        <f t="shared" si="3"/>
        <v>162418860.94608399</v>
      </c>
      <c r="I25" s="38">
        <f>'jan-jul'!H25</f>
        <v>154514413.53665757</v>
      </c>
      <c r="J25" s="38">
        <f t="shared" si="4"/>
        <v>7904447.4094264209</v>
      </c>
    </row>
    <row r="26" spans="1:10" x14ac:dyDescent="0.2">
      <c r="A26" s="11"/>
      <c r="B26" s="16"/>
      <c r="C26" s="13"/>
      <c r="D26" s="36"/>
      <c r="E26" s="34" t="str">
        <f t="shared" si="0"/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'jan-jul'!H26</f>
        <v/>
      </c>
      <c r="J26" s="38" t="str">
        <f t="shared" si="4"/>
        <v/>
      </c>
    </row>
    <row r="27" spans="1:10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25">
      <c r="A28" s="20"/>
      <c r="B28" s="20" t="s">
        <v>7</v>
      </c>
      <c r="C28" s="31">
        <f>IF(ISNUMBER(C25),SUM(C8:C25),"")</f>
        <v>20717558972</v>
      </c>
      <c r="D28" s="35">
        <f>IF(ISNUMBER(D25),SUM(D8:D25),"")</f>
        <v>5295619</v>
      </c>
      <c r="E28" s="35">
        <f>IF(ISNUMBER(C28),C28/D28,"")</f>
        <v>3912.207236207892</v>
      </c>
      <c r="F28" s="22">
        <f>IF(ISNUMBER(E28),E28/E$28,"")</f>
        <v>1</v>
      </c>
      <c r="G28" s="35"/>
      <c r="H28" s="35">
        <f>IF(ISNUMBER(H25),SUM(H8:H25),"")</f>
        <v>8.9406967163085938E-7</v>
      </c>
      <c r="I28" s="21">
        <f>'jan-mai'!H28</f>
        <v>8.3446502685546875E-7</v>
      </c>
      <c r="J28" s="21">
        <f>IF(ISNUMBER(C28),H28-I28,"")</f>
        <v>5.9604644775390625E-8</v>
      </c>
    </row>
    <row r="29" spans="1:10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28" sqref="C28:J28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9" width="11.42578125" style="3" customWidth="1"/>
    <col min="10" max="10" width="13.42578125" style="3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4" t="s">
        <v>51</v>
      </c>
      <c r="D1" s="45"/>
      <c r="E1" s="45"/>
      <c r="F1" s="45"/>
      <c r="G1" s="45"/>
      <c r="H1" s="46"/>
      <c r="I1" s="25"/>
      <c r="J1" s="26"/>
    </row>
    <row r="2" spans="1:10" x14ac:dyDescent="0.2">
      <c r="A2" s="47" t="s">
        <v>0</v>
      </c>
      <c r="B2" s="47" t="s">
        <v>1</v>
      </c>
      <c r="C2" s="4" t="s">
        <v>24</v>
      </c>
      <c r="D2" s="4" t="s">
        <v>3</v>
      </c>
      <c r="E2" s="50" t="s">
        <v>50</v>
      </c>
      <c r="F2" s="51"/>
      <c r="G2" s="32" t="s">
        <v>18</v>
      </c>
      <c r="H2" s="33"/>
      <c r="I2" s="27"/>
      <c r="J2" s="28"/>
    </row>
    <row r="3" spans="1:10" x14ac:dyDescent="0.2">
      <c r="A3" s="48"/>
      <c r="B3" s="48"/>
      <c r="C3" s="5">
        <v>2018</v>
      </c>
      <c r="D3" s="5" t="s">
        <v>41</v>
      </c>
      <c r="E3" s="5"/>
      <c r="F3" s="4" t="s">
        <v>20</v>
      </c>
      <c r="G3" s="4"/>
      <c r="H3" s="4"/>
      <c r="I3" s="29"/>
      <c r="J3" s="30"/>
    </row>
    <row r="4" spans="1:10" x14ac:dyDescent="0.2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49"/>
      <c r="B5" s="49"/>
      <c r="C5" s="6"/>
      <c r="D5" s="6"/>
      <c r="E5" s="7"/>
      <c r="F5" s="7" t="s">
        <v>5</v>
      </c>
      <c r="G5" s="7" t="s">
        <v>25</v>
      </c>
      <c r="H5" s="7" t="s">
        <v>25</v>
      </c>
      <c r="I5" s="29" t="s">
        <v>16</v>
      </c>
      <c r="J5" s="30" t="s">
        <v>35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ht="15" x14ac:dyDescent="0.25">
      <c r="A8" s="11">
        <v>1</v>
      </c>
      <c r="B8" s="12" t="s">
        <v>62</v>
      </c>
      <c r="C8">
        <v>966545686</v>
      </c>
      <c r="D8" s="36">
        <v>295420</v>
      </c>
      <c r="E8" s="34">
        <f>IF(ISNUMBER(C8),C8/D8,"")</f>
        <v>3271.7679439442149</v>
      </c>
      <c r="F8" s="15">
        <f>IF(ISNUMBER(C8),E8/E$28,"")</f>
        <v>0.85356701356403342</v>
      </c>
      <c r="G8" s="34">
        <f>IF(ISNUMBER(C8),($E$28-E8)*0.875,"")</f>
        <v>491.12477453548325</v>
      </c>
      <c r="H8" s="34">
        <f>IF(ISNUMBER(C8),G8*D8,"")</f>
        <v>145088080.89327246</v>
      </c>
      <c r="I8" s="38">
        <f>'jan-mai'!H8</f>
        <v>118844545.58206476</v>
      </c>
      <c r="J8" s="38">
        <f>IF(ISNUMBER(C8),H8-I8,"")</f>
        <v>26243535.311207697</v>
      </c>
    </row>
    <row r="9" spans="1:10" ht="15" x14ac:dyDescent="0.25">
      <c r="A9" s="11">
        <v>2</v>
      </c>
      <c r="B9" s="12" t="s">
        <v>63</v>
      </c>
      <c r="C9">
        <v>2743575483</v>
      </c>
      <c r="D9" s="36">
        <v>614026</v>
      </c>
      <c r="E9" s="34">
        <f t="shared" ref="E9:E26" si="0">IF(ISNUMBER(C9),C9/D9,"")</f>
        <v>4468.1747727294933</v>
      </c>
      <c r="F9" s="15">
        <f t="shared" ref="F9:F25" si="1">IF(ISNUMBER(C9),E9/E$28,"")</f>
        <v>1.1656959363209336</v>
      </c>
      <c r="G9" s="34">
        <f t="shared" ref="G9:G26" si="2">IF(ISNUMBER(C9),($E$28-E9)*0.875,"")</f>
        <v>-555.73120065163528</v>
      </c>
      <c r="H9" s="34">
        <f t="shared" ref="H9:H26" si="3">IF(ISNUMBER(C9),G9*D9,"")</f>
        <v>-341233406.211321</v>
      </c>
      <c r="I9" s="38">
        <f>'jan-mai'!H9</f>
        <v>-284742612.80672717</v>
      </c>
      <c r="J9" s="38">
        <f t="shared" ref="J9:J26" si="4">IF(ISNUMBER(C9),H9-I9,"")</f>
        <v>-56490793.404593825</v>
      </c>
    </row>
    <row r="10" spans="1:10" ht="15" x14ac:dyDescent="0.25">
      <c r="A10" s="11">
        <v>3</v>
      </c>
      <c r="B10" s="16" t="s">
        <v>64</v>
      </c>
      <c r="C10">
        <v>3256977443</v>
      </c>
      <c r="D10" s="36">
        <v>673469</v>
      </c>
      <c r="E10" s="34">
        <f t="shared" si="0"/>
        <v>4836.1208058574339</v>
      </c>
      <c r="F10" s="15">
        <f t="shared" si="1"/>
        <v>1.2616888679807299</v>
      </c>
      <c r="G10" s="34">
        <f t="shared" si="2"/>
        <v>-877.68397963858331</v>
      </c>
      <c r="H10" s="34">
        <f t="shared" si="3"/>
        <v>-591092952.08321702</v>
      </c>
      <c r="I10" s="38">
        <f>'jan-mai'!H10</f>
        <v>-496737259.71839839</v>
      </c>
      <c r="J10" s="38">
        <f t="shared" si="4"/>
        <v>-94355692.364818633</v>
      </c>
    </row>
    <row r="11" spans="1:10" ht="15" x14ac:dyDescent="0.25">
      <c r="A11" s="11">
        <v>4</v>
      </c>
      <c r="B11" s="16" t="s">
        <v>65</v>
      </c>
      <c r="C11">
        <v>618412321</v>
      </c>
      <c r="D11" s="36">
        <v>196966</v>
      </c>
      <c r="E11" s="34">
        <f t="shared" si="0"/>
        <v>3139.6907131180001</v>
      </c>
      <c r="F11" s="15">
        <f t="shared" si="1"/>
        <v>0.81910956749582842</v>
      </c>
      <c r="G11" s="34">
        <f t="shared" si="2"/>
        <v>606.69235150842132</v>
      </c>
      <c r="H11" s="34">
        <f t="shared" si="3"/>
        <v>119497765.70720771</v>
      </c>
      <c r="I11" s="38">
        <f>'jan-mai'!H11</f>
        <v>98521901.812946737</v>
      </c>
      <c r="J11" s="38">
        <f t="shared" si="4"/>
        <v>20975863.894260973</v>
      </c>
    </row>
    <row r="12" spans="1:10" ht="15" x14ac:dyDescent="0.25">
      <c r="A12" s="11">
        <v>5</v>
      </c>
      <c r="B12" s="16" t="s">
        <v>66</v>
      </c>
      <c r="C12">
        <v>621586920</v>
      </c>
      <c r="D12" s="36">
        <v>189870</v>
      </c>
      <c r="E12" s="34">
        <f t="shared" si="0"/>
        <v>3273.750039500711</v>
      </c>
      <c r="F12" s="15">
        <f t="shared" si="1"/>
        <v>0.85408411973224085</v>
      </c>
      <c r="G12" s="34">
        <f t="shared" si="2"/>
        <v>489.39044092354925</v>
      </c>
      <c r="H12" s="34">
        <f t="shared" si="3"/>
        <v>92920563.018154293</v>
      </c>
      <c r="I12" s="38">
        <f>'jan-mai'!H12</f>
        <v>76392406.005248085</v>
      </c>
      <c r="J12" s="38">
        <f t="shared" si="4"/>
        <v>16528157.012906209</v>
      </c>
    </row>
    <row r="13" spans="1:10" ht="15" x14ac:dyDescent="0.25">
      <c r="A13" s="11">
        <v>6</v>
      </c>
      <c r="B13" s="16" t="s">
        <v>67</v>
      </c>
      <c r="C13">
        <v>1054834623</v>
      </c>
      <c r="D13" s="36">
        <v>281769</v>
      </c>
      <c r="E13" s="34">
        <f t="shared" si="0"/>
        <v>3743.614886662479</v>
      </c>
      <c r="F13" s="15">
        <f t="shared" si="1"/>
        <v>0.97666650981675895</v>
      </c>
      <c r="G13" s="34">
        <f t="shared" si="2"/>
        <v>78.258699657002239</v>
      </c>
      <c r="H13" s="34">
        <f t="shared" si="3"/>
        <v>22050875.543653864</v>
      </c>
      <c r="I13" s="38">
        <f>'jan-mai'!H13</f>
        <v>19765304.054916538</v>
      </c>
      <c r="J13" s="38">
        <f t="shared" si="4"/>
        <v>2285571.4887373261</v>
      </c>
    </row>
    <row r="14" spans="1:10" ht="15" x14ac:dyDescent="0.25">
      <c r="A14" s="11">
        <v>7</v>
      </c>
      <c r="B14" s="16" t="s">
        <v>68</v>
      </c>
      <c r="C14">
        <v>860442770</v>
      </c>
      <c r="D14" s="36">
        <v>249058</v>
      </c>
      <c r="E14" s="34">
        <f t="shared" si="0"/>
        <v>3454.7887239116994</v>
      </c>
      <c r="F14" s="15">
        <f t="shared" si="1"/>
        <v>0.90131505170535631</v>
      </c>
      <c r="G14" s="34">
        <f t="shared" si="2"/>
        <v>330.98159206393433</v>
      </c>
      <c r="H14" s="34">
        <f t="shared" si="3"/>
        <v>82433613.356259361</v>
      </c>
      <c r="I14" s="38">
        <f>'jan-mai'!H14</f>
        <v>71582126.295280129</v>
      </c>
      <c r="J14" s="38">
        <f t="shared" si="4"/>
        <v>10851487.060979232</v>
      </c>
    </row>
    <row r="15" spans="1:10" ht="15" x14ac:dyDescent="0.25">
      <c r="A15" s="11">
        <v>8</v>
      </c>
      <c r="B15" s="16" t="s">
        <v>69</v>
      </c>
      <c r="C15">
        <v>599791646</v>
      </c>
      <c r="D15" s="36">
        <v>173391</v>
      </c>
      <c r="E15" s="34">
        <f t="shared" si="0"/>
        <v>3459.1855747991535</v>
      </c>
      <c r="F15" s="15">
        <f t="shared" si="1"/>
        <v>0.90246214005189906</v>
      </c>
      <c r="G15" s="34">
        <f t="shared" si="2"/>
        <v>327.134347537412</v>
      </c>
      <c r="H15" s="34">
        <f t="shared" si="3"/>
        <v>56722151.653859407</v>
      </c>
      <c r="I15" s="38">
        <f>'jan-mai'!H15</f>
        <v>45628825.747382298</v>
      </c>
      <c r="J15" s="38">
        <f t="shared" si="4"/>
        <v>11093325.906477109</v>
      </c>
    </row>
    <row r="16" spans="1:10" ht="15" x14ac:dyDescent="0.25">
      <c r="A16" s="11">
        <v>9</v>
      </c>
      <c r="B16" s="16" t="s">
        <v>70</v>
      </c>
      <c r="C16">
        <v>389134719</v>
      </c>
      <c r="D16" s="36">
        <v>117222</v>
      </c>
      <c r="E16" s="34">
        <f t="shared" si="0"/>
        <v>3319.6389670880894</v>
      </c>
      <c r="F16" s="15">
        <f t="shared" si="1"/>
        <v>0.86605601857944181</v>
      </c>
      <c r="G16" s="34">
        <f t="shared" si="2"/>
        <v>449.23762928459308</v>
      </c>
      <c r="H16" s="34">
        <f t="shared" si="3"/>
        <v>52660533.379998572</v>
      </c>
      <c r="I16" s="38">
        <f>'jan-mai'!H16</f>
        <v>43183571.773752794</v>
      </c>
      <c r="J16" s="38">
        <f t="shared" si="4"/>
        <v>9476961.6062457785</v>
      </c>
    </row>
    <row r="17" spans="1:10" ht="15" x14ac:dyDescent="0.25">
      <c r="A17" s="11">
        <v>10</v>
      </c>
      <c r="B17" s="16" t="s">
        <v>71</v>
      </c>
      <c r="C17">
        <v>618936528</v>
      </c>
      <c r="D17" s="36">
        <v>186532</v>
      </c>
      <c r="E17" s="34">
        <f t="shared" si="0"/>
        <v>3318.1251903158709</v>
      </c>
      <c r="F17" s="15">
        <f t="shared" si="1"/>
        <v>0.86566109145111148</v>
      </c>
      <c r="G17" s="34">
        <f t="shared" si="2"/>
        <v>450.5621839602843</v>
      </c>
      <c r="H17" s="34">
        <f t="shared" si="3"/>
        <v>84044265.298479751</v>
      </c>
      <c r="I17" s="38">
        <f>'jan-mai'!H17</f>
        <v>69929411.30293721</v>
      </c>
      <c r="J17" s="38">
        <f t="shared" si="4"/>
        <v>14114853.995542541</v>
      </c>
    </row>
    <row r="18" spans="1:10" ht="15" x14ac:dyDescent="0.25">
      <c r="A18" s="11">
        <v>11</v>
      </c>
      <c r="B18" s="16" t="s">
        <v>72</v>
      </c>
      <c r="C18">
        <v>1957249848</v>
      </c>
      <c r="D18" s="36">
        <v>473526</v>
      </c>
      <c r="E18" s="34">
        <f t="shared" si="0"/>
        <v>4133.3524410486434</v>
      </c>
      <c r="F18" s="15">
        <f t="shared" si="1"/>
        <v>1.0783446013167655</v>
      </c>
      <c r="G18" s="34">
        <f t="shared" si="2"/>
        <v>-262.76166043089165</v>
      </c>
      <c r="H18" s="34">
        <f t="shared" si="3"/>
        <v>-124424478.0171984</v>
      </c>
      <c r="I18" s="38">
        <f>'jan-mai'!H18</f>
        <v>-101720103.28244013</v>
      </c>
      <c r="J18" s="38">
        <f t="shared" si="4"/>
        <v>-22704374.734758273</v>
      </c>
    </row>
    <row r="19" spans="1:10" ht="15" x14ac:dyDescent="0.25">
      <c r="A19" s="11">
        <v>12</v>
      </c>
      <c r="B19" s="16" t="s">
        <v>73</v>
      </c>
      <c r="C19">
        <v>1986831207</v>
      </c>
      <c r="D19" s="36">
        <v>522539</v>
      </c>
      <c r="E19" s="34">
        <f t="shared" si="0"/>
        <v>3802.2639592451474</v>
      </c>
      <c r="F19" s="15">
        <f t="shared" si="1"/>
        <v>0.99196738524264216</v>
      </c>
      <c r="G19" s="34">
        <f t="shared" si="2"/>
        <v>26.940761147167393</v>
      </c>
      <c r="H19" s="34">
        <f t="shared" si="3"/>
        <v>14077598.389079703</v>
      </c>
      <c r="I19" s="38">
        <f>'jan-mai'!H19</f>
        <v>14501034.004479734</v>
      </c>
      <c r="J19" s="38">
        <f t="shared" si="4"/>
        <v>-423435.61540003121</v>
      </c>
    </row>
    <row r="20" spans="1:10" ht="15" x14ac:dyDescent="0.25">
      <c r="A20" s="11">
        <v>14</v>
      </c>
      <c r="B20" s="16" t="s">
        <v>74</v>
      </c>
      <c r="C20">
        <v>402055399</v>
      </c>
      <c r="D20" s="36">
        <v>110230</v>
      </c>
      <c r="E20" s="34">
        <f t="shared" si="0"/>
        <v>3647.4226526353987</v>
      </c>
      <c r="F20" s="15">
        <f t="shared" si="1"/>
        <v>0.95157105092930316</v>
      </c>
      <c r="G20" s="34">
        <f t="shared" si="2"/>
        <v>162.4269044306975</v>
      </c>
      <c r="H20" s="34">
        <f t="shared" si="3"/>
        <v>17904317.675395787</v>
      </c>
      <c r="I20" s="38">
        <f>'jan-mai'!H20</f>
        <v>12685484.889673175</v>
      </c>
      <c r="J20" s="38">
        <f t="shared" si="4"/>
        <v>5218832.7857226115</v>
      </c>
    </row>
    <row r="21" spans="1:10" ht="15" x14ac:dyDescent="0.25">
      <c r="A21" s="11">
        <v>15</v>
      </c>
      <c r="B21" s="16" t="s">
        <v>75</v>
      </c>
      <c r="C21">
        <v>943098521</v>
      </c>
      <c r="D21" s="36">
        <v>266856</v>
      </c>
      <c r="E21" s="34">
        <f t="shared" si="0"/>
        <v>3534.1102354828072</v>
      </c>
      <c r="F21" s="15">
        <f t="shared" si="1"/>
        <v>0.92200913114593952</v>
      </c>
      <c r="G21" s="34">
        <f t="shared" si="2"/>
        <v>261.57526943921505</v>
      </c>
      <c r="H21" s="34">
        <f t="shared" si="3"/>
        <v>69802930.101471171</v>
      </c>
      <c r="I21" s="38">
        <f>'jan-mai'!H21</f>
        <v>61699328.464237273</v>
      </c>
      <c r="J21" s="38">
        <f t="shared" si="4"/>
        <v>8103601.637233898</v>
      </c>
    </row>
    <row r="22" spans="1:10" ht="15" x14ac:dyDescent="0.25">
      <c r="A22" s="11">
        <v>18</v>
      </c>
      <c r="B22" s="16" t="s">
        <v>76</v>
      </c>
      <c r="C22">
        <v>849644872</v>
      </c>
      <c r="D22" s="36">
        <v>243335</v>
      </c>
      <c r="E22" s="34">
        <f t="shared" si="0"/>
        <v>3491.6673392647995</v>
      </c>
      <c r="F22" s="15">
        <f t="shared" si="1"/>
        <v>0.91093626265633043</v>
      </c>
      <c r="G22" s="34">
        <f t="shared" si="2"/>
        <v>298.7128036299718</v>
      </c>
      <c r="H22" s="34">
        <f t="shared" si="3"/>
        <v>72687280.071299195</v>
      </c>
      <c r="I22" s="38">
        <f>'jan-mai'!H22</f>
        <v>60639082.96478276</v>
      </c>
      <c r="J22" s="38">
        <f t="shared" si="4"/>
        <v>12048197.106516436</v>
      </c>
    </row>
    <row r="23" spans="1:10" ht="15" x14ac:dyDescent="0.25">
      <c r="A23" s="11">
        <v>19</v>
      </c>
      <c r="B23" s="16" t="s">
        <v>77</v>
      </c>
      <c r="C23">
        <v>593545758</v>
      </c>
      <c r="D23" s="36">
        <v>166499</v>
      </c>
      <c r="E23" s="34">
        <f t="shared" si="0"/>
        <v>3564.8607979627504</v>
      </c>
      <c r="F23" s="15">
        <f t="shared" si="1"/>
        <v>0.93003160285882547</v>
      </c>
      <c r="G23" s="34">
        <f t="shared" si="2"/>
        <v>234.6685272692647</v>
      </c>
      <c r="H23" s="34">
        <f t="shared" si="3"/>
        <v>39072075.121805303</v>
      </c>
      <c r="I23" s="38">
        <f>'jan-mai'!H23</f>
        <v>34786339.453320935</v>
      </c>
      <c r="J23" s="38">
        <f t="shared" si="4"/>
        <v>4285735.6684843674</v>
      </c>
    </row>
    <row r="24" spans="1:10" ht="15" x14ac:dyDescent="0.25">
      <c r="A24" s="11">
        <v>20</v>
      </c>
      <c r="B24" s="16" t="s">
        <v>78</v>
      </c>
      <c r="C24">
        <v>253924324</v>
      </c>
      <c r="D24" s="36">
        <v>76167</v>
      </c>
      <c r="E24" s="34">
        <f t="shared" si="0"/>
        <v>3333.7839746872005</v>
      </c>
      <c r="F24" s="15">
        <f t="shared" si="1"/>
        <v>0.86974629004736825</v>
      </c>
      <c r="G24" s="34">
        <f t="shared" si="2"/>
        <v>436.8607476353709</v>
      </c>
      <c r="H24" s="34">
        <f t="shared" si="3"/>
        <v>33274372.565143295</v>
      </c>
      <c r="I24" s="38">
        <f>'jan-mai'!H24</f>
        <v>29499842.372989327</v>
      </c>
      <c r="J24" s="38">
        <f t="shared" si="4"/>
        <v>3774530.1921539679</v>
      </c>
    </row>
    <row r="25" spans="1:10" ht="15" x14ac:dyDescent="0.25">
      <c r="A25" s="11">
        <v>50</v>
      </c>
      <c r="B25" s="16" t="s">
        <v>79</v>
      </c>
      <c r="C25">
        <v>1581802348</v>
      </c>
      <c r="D25" s="36">
        <v>458744</v>
      </c>
      <c r="E25" s="34">
        <f t="shared" si="0"/>
        <v>3448.1156113213469</v>
      </c>
      <c r="F25" s="15">
        <f t="shared" si="1"/>
        <v>0.89957411259154585</v>
      </c>
      <c r="G25" s="34">
        <f t="shared" si="2"/>
        <v>336.82056558049277</v>
      </c>
      <c r="H25" s="34">
        <f t="shared" si="3"/>
        <v>154514413.53665757</v>
      </c>
      <c r="I25" s="38">
        <f>'jan-mai'!H25</f>
        <v>125540771.08355477</v>
      </c>
      <c r="J25" s="38">
        <f t="shared" si="4"/>
        <v>28973642.453102797</v>
      </c>
    </row>
    <row r="26" spans="1:10" ht="15" x14ac:dyDescent="0.25">
      <c r="A26" s="11"/>
      <c r="B26" s="16"/>
      <c r="C26"/>
      <c r="D26" s="36"/>
      <c r="E26" s="34" t="str">
        <f t="shared" si="0"/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'jan-mai'!H26</f>
        <v/>
      </c>
      <c r="J26" s="38" t="str">
        <f t="shared" si="4"/>
        <v/>
      </c>
    </row>
    <row r="27" spans="1:10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25">
      <c r="A28" s="20"/>
      <c r="B28" s="20" t="s">
        <v>7</v>
      </c>
      <c r="C28" s="31">
        <f>IF(ISNUMBER(C25),SUM(C8:C25),"")</f>
        <v>20298390416</v>
      </c>
      <c r="D28" s="35">
        <f>IF(ISNUMBER(D25),SUM(D8:D25),"")</f>
        <v>5295619</v>
      </c>
      <c r="E28" s="35">
        <f>IF(ISNUMBER(C28),C28/D28,"")</f>
        <v>3833.0534005561958</v>
      </c>
      <c r="F28" s="22">
        <f>IF(ISNUMBER(E28),E28/E$28,"")</f>
        <v>1</v>
      </c>
      <c r="G28" s="35"/>
      <c r="H28" s="35">
        <f>IF(ISNUMBER(H25),SUM(H8:H25),"")</f>
        <v>8.3446502685546875E-7</v>
      </c>
      <c r="I28" s="21">
        <f>'jan-mai'!H28</f>
        <v>8.3446502685546875E-7</v>
      </c>
      <c r="J28" s="21">
        <f>IF(ISNUMBER(C28),H28-I28,"")</f>
        <v>0</v>
      </c>
    </row>
    <row r="29" spans="1:10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8" sqref="A8:D25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44" t="s">
        <v>53</v>
      </c>
      <c r="D1" s="45"/>
      <c r="E1" s="45"/>
      <c r="F1" s="45"/>
      <c r="G1" s="45"/>
      <c r="H1" s="46"/>
      <c r="I1" s="25"/>
      <c r="J1" s="26"/>
    </row>
    <row r="2" spans="1:13" x14ac:dyDescent="0.2">
      <c r="A2" s="47" t="s">
        <v>0</v>
      </c>
      <c r="B2" s="47" t="s">
        <v>1</v>
      </c>
      <c r="C2" s="4" t="s">
        <v>15</v>
      </c>
      <c r="D2" s="4" t="s">
        <v>3</v>
      </c>
      <c r="E2" s="50" t="s">
        <v>52</v>
      </c>
      <c r="F2" s="51"/>
      <c r="G2" s="32" t="s">
        <v>18</v>
      </c>
      <c r="H2" s="33"/>
      <c r="I2" s="27"/>
      <c r="J2" s="28"/>
    </row>
    <row r="3" spans="1:13" x14ac:dyDescent="0.2">
      <c r="A3" s="48"/>
      <c r="B3" s="48"/>
      <c r="C3" s="5">
        <v>2018</v>
      </c>
      <c r="D3" s="5" t="s">
        <v>41</v>
      </c>
      <c r="E3" s="5"/>
      <c r="F3" s="4" t="s">
        <v>20</v>
      </c>
      <c r="G3" s="4"/>
      <c r="H3" s="4"/>
      <c r="I3" s="29"/>
      <c r="J3" s="30"/>
    </row>
    <row r="4" spans="1:13" x14ac:dyDescent="0.2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2">
      <c r="A5" s="49"/>
      <c r="B5" s="49"/>
      <c r="C5" s="6"/>
      <c r="D5" s="6"/>
      <c r="E5" s="7"/>
      <c r="F5" s="7" t="s">
        <v>5</v>
      </c>
      <c r="G5" s="7" t="s">
        <v>16</v>
      </c>
      <c r="H5" s="7" t="s">
        <v>16</v>
      </c>
      <c r="I5" s="29" t="s">
        <v>14</v>
      </c>
      <c r="J5" s="30" t="s">
        <v>17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1</v>
      </c>
      <c r="B8" s="12" t="s">
        <v>62</v>
      </c>
      <c r="C8" s="13">
        <v>774173275</v>
      </c>
      <c r="D8" s="36">
        <v>295420</v>
      </c>
      <c r="E8" s="34">
        <f>IF(ISNUMBER(C8),C8/D8,"")</f>
        <v>2620.5851838061067</v>
      </c>
      <c r="F8" s="15">
        <f>IF(ISNUMBER(C8),E8/E$28,"")</f>
        <v>0.85074396415060505</v>
      </c>
      <c r="G8" s="34">
        <f>IF(ISNUMBER(C8),($E$28-E8)*0.875,"")</f>
        <v>402.29011435266659</v>
      </c>
      <c r="H8" s="34">
        <f>IF(ISNUMBER(C8),G8*D8,"")</f>
        <v>118844545.58206476</v>
      </c>
      <c r="I8" s="38">
        <f>'jan-apr'!H8</f>
        <v>72478227.167594224</v>
      </c>
      <c r="J8" s="38">
        <f>IF(ISNUMBER(C8),H8-I8,"")</f>
        <v>46366318.414470538</v>
      </c>
      <c r="M8" s="24"/>
    </row>
    <row r="9" spans="1:13" x14ac:dyDescent="0.2">
      <c r="A9" s="11">
        <v>2</v>
      </c>
      <c r="B9" s="12" t="s">
        <v>63</v>
      </c>
      <c r="C9" s="13">
        <v>2216832241</v>
      </c>
      <c r="D9" s="36">
        <v>614026</v>
      </c>
      <c r="E9" s="34">
        <f t="shared" ref="E9:E25" si="0">IF(ISNUMBER(C9),C9/D9,"")</f>
        <v>3610.3230824101911</v>
      </c>
      <c r="F9" s="15">
        <f t="shared" ref="F9:F25" si="1">IF(ISNUMBER(C9),E9/E$28,"")</f>
        <v>1.1720514143078244</v>
      </c>
      <c r="G9" s="34">
        <f t="shared" ref="G9:G26" si="2">IF(ISNUMBER(C9),($E$28-E9)*0.875,"")</f>
        <v>-463.73054692590728</v>
      </c>
      <c r="H9" s="34">
        <f t="shared" ref="H9:H26" si="3">IF(ISNUMBER(C9),G9*D9,"")</f>
        <v>-284742612.80672717</v>
      </c>
      <c r="I9" s="38">
        <f>'jan-apr'!H9</f>
        <v>-138547765.98902249</v>
      </c>
      <c r="J9" s="38">
        <f t="shared" ref="J9:J26" si="4">IF(ISNUMBER(C9),H9-I9,"")</f>
        <v>-146194846.81770468</v>
      </c>
      <c r="M9" s="24"/>
    </row>
    <row r="10" spans="1:13" x14ac:dyDescent="0.2">
      <c r="A10" s="11">
        <v>3</v>
      </c>
      <c r="B10" s="16" t="s">
        <v>64</v>
      </c>
      <c r="C10" s="13">
        <v>2642216804</v>
      </c>
      <c r="D10" s="36">
        <v>673469</v>
      </c>
      <c r="E10" s="34">
        <f t="shared" si="0"/>
        <v>3923.2938769267776</v>
      </c>
      <c r="F10" s="15">
        <f t="shared" si="1"/>
        <v>1.2736539174570238</v>
      </c>
      <c r="G10" s="34">
        <f t="shared" si="2"/>
        <v>-737.57999212792038</v>
      </c>
      <c r="H10" s="34">
        <f t="shared" si="3"/>
        <v>-496737259.71839839</v>
      </c>
      <c r="I10" s="38">
        <f>'jan-apr'!H10</f>
        <v>-245331431.35360456</v>
      </c>
      <c r="J10" s="38">
        <f t="shared" si="4"/>
        <v>-251405828.36479384</v>
      </c>
      <c r="M10" s="24"/>
    </row>
    <row r="11" spans="1:13" x14ac:dyDescent="0.2">
      <c r="A11" s="11">
        <v>4</v>
      </c>
      <c r="B11" s="16" t="s">
        <v>65</v>
      </c>
      <c r="C11" s="13">
        <v>494126836</v>
      </c>
      <c r="D11" s="36">
        <v>196966</v>
      </c>
      <c r="E11" s="34">
        <f t="shared" si="0"/>
        <v>2508.6910228161205</v>
      </c>
      <c r="F11" s="15">
        <f t="shared" si="1"/>
        <v>0.81441876370523381</v>
      </c>
      <c r="G11" s="34">
        <f t="shared" si="2"/>
        <v>500.1975052189045</v>
      </c>
      <c r="H11" s="34">
        <f t="shared" si="3"/>
        <v>98521901.812946737</v>
      </c>
      <c r="I11" s="38">
        <f>'jan-apr'!H11</f>
        <v>60278085.956167877</v>
      </c>
      <c r="J11" s="38">
        <f t="shared" si="4"/>
        <v>38243815.85677886</v>
      </c>
      <c r="M11" s="24"/>
    </row>
    <row r="12" spans="1:13" x14ac:dyDescent="0.2">
      <c r="A12" s="11">
        <v>5</v>
      </c>
      <c r="B12" s="16" t="s">
        <v>66</v>
      </c>
      <c r="C12" s="13">
        <v>497559558</v>
      </c>
      <c r="D12" s="36">
        <v>189870</v>
      </c>
      <c r="E12" s="34">
        <f t="shared" si="0"/>
        <v>2620.5275082951493</v>
      </c>
      <c r="F12" s="15">
        <f t="shared" si="1"/>
        <v>0.85072524043457043</v>
      </c>
      <c r="G12" s="34">
        <f t="shared" si="2"/>
        <v>402.34058042475425</v>
      </c>
      <c r="H12" s="34">
        <f t="shared" si="3"/>
        <v>76392406.005248085</v>
      </c>
      <c r="I12" s="38">
        <f>'jan-apr'!H12</f>
        <v>43517933.694883086</v>
      </c>
      <c r="J12" s="38">
        <f t="shared" si="4"/>
        <v>32874472.310364999</v>
      </c>
      <c r="M12" s="24"/>
    </row>
    <row r="13" spans="1:13" x14ac:dyDescent="0.2">
      <c r="A13" s="11">
        <v>6</v>
      </c>
      <c r="B13" s="16" t="s">
        <v>67</v>
      </c>
      <c r="C13" s="13">
        <v>845356900</v>
      </c>
      <c r="D13" s="36">
        <v>281769</v>
      </c>
      <c r="E13" s="34">
        <f t="shared" si="0"/>
        <v>3000.1770954221365</v>
      </c>
      <c r="F13" s="15">
        <f t="shared" si="1"/>
        <v>0.97397427532053227</v>
      </c>
      <c r="G13" s="34">
        <f t="shared" si="2"/>
        <v>70.147191688640476</v>
      </c>
      <c r="H13" s="34">
        <f t="shared" si="3"/>
        <v>19765304.054916538</v>
      </c>
      <c r="I13" s="38">
        <f>'jan-apr'!H13</f>
        <v>7214723.6756024463</v>
      </c>
      <c r="J13" s="38">
        <f t="shared" si="4"/>
        <v>12550580.379314091</v>
      </c>
      <c r="M13" s="24"/>
    </row>
    <row r="14" spans="1:13" x14ac:dyDescent="0.2">
      <c r="A14" s="11">
        <v>7</v>
      </c>
      <c r="B14" s="16" t="s">
        <v>68</v>
      </c>
      <c r="C14" s="13">
        <v>685376499</v>
      </c>
      <c r="D14" s="36">
        <v>249058</v>
      </c>
      <c r="E14" s="34">
        <f t="shared" si="0"/>
        <v>2751.8750612307172</v>
      </c>
      <c r="F14" s="15">
        <f t="shared" si="1"/>
        <v>0.89336576918227251</v>
      </c>
      <c r="G14" s="34">
        <f t="shared" si="2"/>
        <v>287.41147160613241</v>
      </c>
      <c r="H14" s="34">
        <f t="shared" si="3"/>
        <v>71582126.295280129</v>
      </c>
      <c r="I14" s="38">
        <f>'jan-apr'!H14</f>
        <v>45431566.351932585</v>
      </c>
      <c r="J14" s="38">
        <f t="shared" si="4"/>
        <v>26150559.943347543</v>
      </c>
      <c r="M14" s="24"/>
    </row>
    <row r="15" spans="1:13" x14ac:dyDescent="0.2">
      <c r="A15" s="11">
        <v>8</v>
      </c>
      <c r="B15" s="16" t="s">
        <v>69</v>
      </c>
      <c r="C15" s="13">
        <v>481956925</v>
      </c>
      <c r="D15" s="36">
        <v>173391</v>
      </c>
      <c r="E15" s="34">
        <f t="shared" si="0"/>
        <v>2779.5959709558165</v>
      </c>
      <c r="F15" s="15">
        <f t="shared" si="1"/>
        <v>0.9023650555917071</v>
      </c>
      <c r="G15" s="34">
        <f t="shared" si="2"/>
        <v>263.15567559667051</v>
      </c>
      <c r="H15" s="34">
        <f t="shared" si="3"/>
        <v>45628825.747382298</v>
      </c>
      <c r="I15" s="38">
        <f>'jan-apr'!H15</f>
        <v>18500366.345730491</v>
      </c>
      <c r="J15" s="38">
        <f t="shared" si="4"/>
        <v>27128459.401651807</v>
      </c>
      <c r="M15" s="24"/>
    </row>
    <row r="16" spans="1:13" x14ac:dyDescent="0.2">
      <c r="A16" s="11">
        <v>9</v>
      </c>
      <c r="B16" s="16" t="s">
        <v>70</v>
      </c>
      <c r="C16" s="13">
        <v>311731585</v>
      </c>
      <c r="D16" s="36">
        <v>117222</v>
      </c>
      <c r="E16" s="34">
        <f t="shared" si="0"/>
        <v>2659.32661957653</v>
      </c>
      <c r="F16" s="15">
        <f t="shared" si="1"/>
        <v>0.86332094231864409</v>
      </c>
      <c r="G16" s="34">
        <f t="shared" si="2"/>
        <v>368.39135805354618</v>
      </c>
      <c r="H16" s="34">
        <f t="shared" si="3"/>
        <v>43183571.773752794</v>
      </c>
      <c r="I16" s="38">
        <f>'jan-apr'!H16</f>
        <v>20086765.444345266</v>
      </c>
      <c r="J16" s="38">
        <f t="shared" si="4"/>
        <v>23096806.329407528</v>
      </c>
      <c r="M16" s="24"/>
    </row>
    <row r="17" spans="1:13" x14ac:dyDescent="0.2">
      <c r="A17" s="11">
        <v>10</v>
      </c>
      <c r="B17" s="16" t="s">
        <v>71</v>
      </c>
      <c r="C17" s="13">
        <v>494663645</v>
      </c>
      <c r="D17" s="36">
        <v>186532</v>
      </c>
      <c r="E17" s="34">
        <f t="shared" si="0"/>
        <v>2651.8969667402912</v>
      </c>
      <c r="F17" s="15">
        <f t="shared" si="1"/>
        <v>0.86090898778832636</v>
      </c>
      <c r="G17" s="34">
        <f t="shared" si="2"/>
        <v>374.89230428525514</v>
      </c>
      <c r="H17" s="34">
        <f t="shared" si="3"/>
        <v>69929411.30293721</v>
      </c>
      <c r="I17" s="38">
        <f>'jan-apr'!H17</f>
        <v>35780788.630985297</v>
      </c>
      <c r="J17" s="38">
        <f t="shared" si="4"/>
        <v>34148622.671951912</v>
      </c>
      <c r="M17" s="24"/>
    </row>
    <row r="18" spans="1:13" x14ac:dyDescent="0.2">
      <c r="A18" s="11">
        <v>11</v>
      </c>
      <c r="B18" s="16" t="s">
        <v>72</v>
      </c>
      <c r="C18" s="13">
        <v>1574875142</v>
      </c>
      <c r="D18" s="36">
        <v>473526</v>
      </c>
      <c r="E18" s="34">
        <f t="shared" si="0"/>
        <v>3325.8472438683411</v>
      </c>
      <c r="F18" s="15">
        <f t="shared" si="1"/>
        <v>1.0796994831125715</v>
      </c>
      <c r="G18" s="34">
        <f t="shared" si="2"/>
        <v>-214.81418820178857</v>
      </c>
      <c r="H18" s="34">
        <f t="shared" si="3"/>
        <v>-101720103.28244013</v>
      </c>
      <c r="I18" s="38">
        <f>'jan-apr'!H18</f>
        <v>-77291737.864587903</v>
      </c>
      <c r="J18" s="38">
        <f t="shared" si="4"/>
        <v>-24428365.417852223</v>
      </c>
      <c r="M18" s="24"/>
    </row>
    <row r="19" spans="1:13" x14ac:dyDescent="0.2">
      <c r="A19" s="11">
        <v>12</v>
      </c>
      <c r="B19" s="16" t="s">
        <v>73</v>
      </c>
      <c r="C19" s="13">
        <v>1593027950</v>
      </c>
      <c r="D19" s="36">
        <v>522539</v>
      </c>
      <c r="E19" s="34">
        <f t="shared" si="0"/>
        <v>3048.6297673475092</v>
      </c>
      <c r="F19" s="15">
        <f t="shared" si="1"/>
        <v>0.98970389878104947</v>
      </c>
      <c r="G19" s="34">
        <f t="shared" si="2"/>
        <v>27.75110375393939</v>
      </c>
      <c r="H19" s="34">
        <f t="shared" si="3"/>
        <v>14501034.004479734</v>
      </c>
      <c r="I19" s="38">
        <f>'jan-apr'!H19</f>
        <v>854366.43501414277</v>
      </c>
      <c r="J19" s="38">
        <f t="shared" si="4"/>
        <v>13646667.569465591</v>
      </c>
      <c r="M19" s="24"/>
    </row>
    <row r="20" spans="1:13" x14ac:dyDescent="0.2">
      <c r="A20" s="11">
        <v>14</v>
      </c>
      <c r="B20" s="16" t="s">
        <v>74</v>
      </c>
      <c r="C20" s="13">
        <v>325048767</v>
      </c>
      <c r="D20" s="36">
        <v>110230</v>
      </c>
      <c r="E20" s="34">
        <f t="shared" si="0"/>
        <v>2948.8230699446613</v>
      </c>
      <c r="F20" s="15">
        <f t="shared" si="1"/>
        <v>0.95730275955383437</v>
      </c>
      <c r="G20" s="34">
        <f t="shared" si="2"/>
        <v>115.08196398143133</v>
      </c>
      <c r="H20" s="34">
        <f t="shared" si="3"/>
        <v>12685484.889673175</v>
      </c>
      <c r="I20" s="38">
        <f>'jan-apr'!H20</f>
        <v>-801547.71840884199</v>
      </c>
      <c r="J20" s="38">
        <f t="shared" si="4"/>
        <v>13487032.608082017</v>
      </c>
      <c r="M20" s="24"/>
    </row>
    <row r="21" spans="1:13" x14ac:dyDescent="0.2">
      <c r="A21" s="11">
        <v>15</v>
      </c>
      <c r="B21" s="16" t="s">
        <v>75</v>
      </c>
      <c r="C21" s="13">
        <v>751495111</v>
      </c>
      <c r="D21" s="36">
        <v>266856</v>
      </c>
      <c r="E21" s="34">
        <f t="shared" si="0"/>
        <v>2816.1072301166173</v>
      </c>
      <c r="F21" s="15">
        <f t="shared" si="1"/>
        <v>0.91421803161650328</v>
      </c>
      <c r="G21" s="34">
        <f t="shared" si="2"/>
        <v>231.20832383096979</v>
      </c>
      <c r="H21" s="34">
        <f t="shared" si="3"/>
        <v>61699328.464237273</v>
      </c>
      <c r="I21" s="38">
        <f>'jan-apr'!H21</f>
        <v>31061970.600959707</v>
      </c>
      <c r="J21" s="38">
        <f t="shared" si="4"/>
        <v>30637357.863277566</v>
      </c>
      <c r="M21" s="24"/>
    </row>
    <row r="22" spans="1:13" x14ac:dyDescent="0.2">
      <c r="A22" s="11">
        <v>18</v>
      </c>
      <c r="B22" s="16" t="s">
        <v>76</v>
      </c>
      <c r="C22" s="13">
        <v>680254018</v>
      </c>
      <c r="D22" s="36">
        <v>243335</v>
      </c>
      <c r="E22" s="34">
        <f t="shared" si="0"/>
        <v>2795.5453099636302</v>
      </c>
      <c r="F22" s="15">
        <f t="shared" si="1"/>
        <v>0.90754283190553875</v>
      </c>
      <c r="G22" s="34">
        <f t="shared" si="2"/>
        <v>249.20000396483351</v>
      </c>
      <c r="H22" s="34">
        <f t="shared" si="3"/>
        <v>60639082.96478276</v>
      </c>
      <c r="I22" s="38">
        <f>'jan-apr'!H22</f>
        <v>24926916.284470946</v>
      </c>
      <c r="J22" s="38">
        <f t="shared" si="4"/>
        <v>35712166.680311814</v>
      </c>
      <c r="M22" s="24"/>
    </row>
    <row r="23" spans="1:13" x14ac:dyDescent="0.2">
      <c r="A23" s="11">
        <v>19</v>
      </c>
      <c r="B23" s="16" t="s">
        <v>77</v>
      </c>
      <c r="C23" s="13">
        <v>473118598</v>
      </c>
      <c r="D23" s="36">
        <v>166499</v>
      </c>
      <c r="E23" s="34">
        <f t="shared" si="0"/>
        <v>2841.5702076288749</v>
      </c>
      <c r="F23" s="15">
        <f t="shared" si="1"/>
        <v>0.92248430533342685</v>
      </c>
      <c r="G23" s="34">
        <f t="shared" si="2"/>
        <v>208.92821850774442</v>
      </c>
      <c r="H23" s="34">
        <f t="shared" si="3"/>
        <v>34786339.453320935</v>
      </c>
      <c r="I23" s="38">
        <f>'jan-apr'!H23</f>
        <v>16116883.41714048</v>
      </c>
      <c r="J23" s="38">
        <f t="shared" si="4"/>
        <v>18669456.036180455</v>
      </c>
      <c r="M23" s="24"/>
    </row>
    <row r="24" spans="1:13" x14ac:dyDescent="0.2">
      <c r="A24" s="11">
        <v>20</v>
      </c>
      <c r="B24" s="16" t="s">
        <v>78</v>
      </c>
      <c r="C24" s="13">
        <v>200906556</v>
      </c>
      <c r="D24" s="36">
        <v>76167</v>
      </c>
      <c r="E24" s="34">
        <f t="shared" si="0"/>
        <v>2637.7112922919373</v>
      </c>
      <c r="F24" s="15">
        <f t="shared" si="1"/>
        <v>0.85630376564598998</v>
      </c>
      <c r="G24" s="34">
        <f t="shared" si="2"/>
        <v>387.30476942756479</v>
      </c>
      <c r="H24" s="34">
        <f t="shared" si="3"/>
        <v>29499842.372989327</v>
      </c>
      <c r="I24" s="38">
        <f>'jan-apr'!H24</f>
        <v>13478238.677022623</v>
      </c>
      <c r="J24" s="38">
        <f t="shared" si="4"/>
        <v>16021603.695966704</v>
      </c>
      <c r="M24" s="24"/>
    </row>
    <row r="25" spans="1:13" x14ac:dyDescent="0.2">
      <c r="A25" s="11">
        <v>50</v>
      </c>
      <c r="B25" s="16" t="s">
        <v>79</v>
      </c>
      <c r="C25" s="13">
        <v>1269614764</v>
      </c>
      <c r="D25" s="36">
        <v>458744</v>
      </c>
      <c r="E25" s="34">
        <f t="shared" si="0"/>
        <v>2767.5888164204871</v>
      </c>
      <c r="F25" s="15">
        <f t="shared" si="1"/>
        <v>0.89846706581801894</v>
      </c>
      <c r="G25" s="34">
        <f t="shared" si="2"/>
        <v>273.66193581508372</v>
      </c>
      <c r="H25" s="34">
        <f t="shared" si="3"/>
        <v>125540771.08355477</v>
      </c>
      <c r="I25" s="38">
        <f>'jan-apr'!H25</f>
        <v>72245650.243774384</v>
      </c>
      <c r="J25" s="38">
        <f t="shared" si="4"/>
        <v>53295120.83978039</v>
      </c>
      <c r="M25" s="24"/>
    </row>
    <row r="26" spans="1:13" x14ac:dyDescent="0.2">
      <c r="A26" s="11"/>
      <c r="B26" s="16"/>
      <c r="C26" s="13"/>
      <c r="D26" s="36"/>
      <c r="E26" s="34" t="str">
        <f t="shared" ref="E26" si="5">IF(ISNUMBER(C26),C26*1000/D26,"")</f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>
        <f>'jan-apr'!H26</f>
        <v>0</v>
      </c>
      <c r="J26" s="38" t="str">
        <f t="shared" si="4"/>
        <v/>
      </c>
      <c r="M26" s="24"/>
    </row>
    <row r="27" spans="1:13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25">
      <c r="A28" s="20"/>
      <c r="B28" s="20" t="s">
        <v>7</v>
      </c>
      <c r="C28" s="31">
        <f>IF(ISNUMBER(C25),SUM(C8:C25),"")</f>
        <v>16312335174</v>
      </c>
      <c r="D28" s="35">
        <f>IF(ISNUMBER(D25),SUM(D8:D25),"")</f>
        <v>5295619</v>
      </c>
      <c r="E28" s="35">
        <f>IF(ISNUMBER(C28),C28/D28,"")</f>
        <v>3080.3453144948685</v>
      </c>
      <c r="F28" s="22">
        <f>IF(ISNUMBER(E28),E28/E$28,"")</f>
        <v>1</v>
      </c>
      <c r="G28" s="35"/>
      <c r="H28" s="35">
        <f>IF(ISNUMBER(H25),SUM(H8:H25),"")</f>
        <v>8.3446502685546875E-7</v>
      </c>
      <c r="I28" s="21">
        <f>'jan-apr'!H28</f>
        <v>-3.2782554626464844E-7</v>
      </c>
      <c r="J28" s="21">
        <f>IF(ISNUMBER(C28),H28-I28,"")</f>
        <v>1.1622905731201172E-6</v>
      </c>
    </row>
    <row r="29" spans="1:13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D8" sqref="D8:D25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44" t="s">
        <v>55</v>
      </c>
      <c r="D1" s="45"/>
      <c r="E1" s="45"/>
      <c r="F1" s="45"/>
      <c r="G1" s="45"/>
      <c r="H1" s="46"/>
      <c r="I1" s="25"/>
      <c r="J1" s="26"/>
    </row>
    <row r="2" spans="1:13" x14ac:dyDescent="0.2">
      <c r="A2" s="47" t="s">
        <v>0</v>
      </c>
      <c r="B2" s="47" t="s">
        <v>1</v>
      </c>
      <c r="C2" s="4" t="s">
        <v>13</v>
      </c>
      <c r="D2" s="4" t="s">
        <v>3</v>
      </c>
      <c r="E2" s="50" t="s">
        <v>54</v>
      </c>
      <c r="F2" s="51"/>
      <c r="G2" s="32" t="s">
        <v>18</v>
      </c>
      <c r="H2" s="33"/>
      <c r="I2" s="27"/>
      <c r="J2" s="28"/>
    </row>
    <row r="3" spans="1:13" x14ac:dyDescent="0.2">
      <c r="A3" s="48"/>
      <c r="B3" s="48"/>
      <c r="C3" s="5">
        <v>2018</v>
      </c>
      <c r="D3" s="5" t="s">
        <v>41</v>
      </c>
      <c r="E3" s="5"/>
      <c r="F3" s="4" t="s">
        <v>20</v>
      </c>
      <c r="G3" s="4"/>
      <c r="H3" s="4"/>
      <c r="I3" s="29"/>
      <c r="J3" s="30"/>
    </row>
    <row r="4" spans="1:13" x14ac:dyDescent="0.2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2">
      <c r="A5" s="49"/>
      <c r="B5" s="49"/>
      <c r="C5" s="6"/>
      <c r="D5" s="6"/>
      <c r="E5" s="7"/>
      <c r="F5" s="7" t="s">
        <v>5</v>
      </c>
      <c r="G5" s="7" t="s">
        <v>14</v>
      </c>
      <c r="H5" s="7" t="s">
        <v>14</v>
      </c>
      <c r="I5" s="29" t="s">
        <v>12</v>
      </c>
      <c r="J5" s="30" t="s">
        <v>23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1</v>
      </c>
      <c r="B8" s="12" t="s">
        <v>62</v>
      </c>
      <c r="C8" s="13">
        <v>476133135</v>
      </c>
      <c r="D8" s="36">
        <v>295420</v>
      </c>
      <c r="E8" s="34">
        <f>IF(ISNUMBER(C8),C8/D8,"")</f>
        <v>1611.715980637736</v>
      </c>
      <c r="F8" s="15">
        <f>IF(ISNUMBER(C8),E8/E$28,"")</f>
        <v>0.85181147094731446</v>
      </c>
      <c r="G8" s="34">
        <f>IF(ISNUMBER(C8),($E$28-E8)*0.875,"")</f>
        <v>245.33960858301475</v>
      </c>
      <c r="H8" s="34">
        <f>IF(ISNUMBER(C8),G8*D8,"")</f>
        <v>72478227.167594224</v>
      </c>
      <c r="I8" s="38">
        <f>'jan-mar'!H8</f>
        <v>69150331.555643022</v>
      </c>
      <c r="J8" s="38">
        <f>IF(ISNUMBER(C8),H8-I8,"")</f>
        <v>3327895.6119512022</v>
      </c>
      <c r="M8" s="24"/>
    </row>
    <row r="9" spans="1:13" x14ac:dyDescent="0.2">
      <c r="A9" s="11">
        <v>2</v>
      </c>
      <c r="B9" s="12" t="s">
        <v>63</v>
      </c>
      <c r="C9" s="13">
        <v>1320141419</v>
      </c>
      <c r="D9" s="36">
        <v>614026</v>
      </c>
      <c r="E9" s="34">
        <f t="shared" ref="E9:E25" si="0">IF(ISNUMBER(C9),C9/D9,"")</f>
        <v>2149.976416308104</v>
      </c>
      <c r="F9" s="15">
        <f t="shared" ref="F9:F25" si="1">IF(ISNUMBER(C9),E9/E$28,"")</f>
        <v>1.1362886486692212</v>
      </c>
      <c r="G9" s="34">
        <f t="shared" ref="G9:G25" si="2">IF(ISNUMBER(C9),($E$28-E9)*0.875,"")</f>
        <v>-225.63827262855725</v>
      </c>
      <c r="H9" s="34">
        <f t="shared" ref="H9:H25" si="3">IF(ISNUMBER(C9),G9*D9,"")</f>
        <v>-138547765.98902249</v>
      </c>
      <c r="I9" s="38">
        <f>'jan-mar'!H9</f>
        <v>-141032623.3240521</v>
      </c>
      <c r="J9" s="38">
        <f t="shared" ref="J9:J25" si="4">IF(ISNUMBER(C9),H9-I9,"")</f>
        <v>2484857.3350296021</v>
      </c>
      <c r="M9" s="24"/>
    </row>
    <row r="10" spans="1:13" x14ac:dyDescent="0.2">
      <c r="A10" s="11">
        <v>3</v>
      </c>
      <c r="B10" s="16" t="s">
        <v>64</v>
      </c>
      <c r="C10" s="13">
        <v>1554652238</v>
      </c>
      <c r="D10" s="36">
        <v>673469</v>
      </c>
      <c r="E10" s="34">
        <f t="shared" si="0"/>
        <v>2308.424349153413</v>
      </c>
      <c r="F10" s="15">
        <f t="shared" si="1"/>
        <v>1.2200303056155766</v>
      </c>
      <c r="G10" s="34">
        <f t="shared" si="2"/>
        <v>-364.28021386820262</v>
      </c>
      <c r="H10" s="34">
        <f t="shared" si="3"/>
        <v>-245331431.35360456</v>
      </c>
      <c r="I10" s="38">
        <f>'jan-mar'!H10</f>
        <v>-248822090.26461154</v>
      </c>
      <c r="J10" s="38">
        <f t="shared" si="4"/>
        <v>3490658.9110069871</v>
      </c>
      <c r="M10" s="24"/>
    </row>
    <row r="11" spans="1:13" x14ac:dyDescent="0.2">
      <c r="A11" s="11">
        <v>4</v>
      </c>
      <c r="B11" s="16" t="s">
        <v>65</v>
      </c>
      <c r="C11" s="13">
        <v>303790936</v>
      </c>
      <c r="D11" s="36">
        <v>196966</v>
      </c>
      <c r="E11" s="34">
        <f t="shared" si="0"/>
        <v>1542.3521623021231</v>
      </c>
      <c r="F11" s="15">
        <f t="shared" si="1"/>
        <v>0.81515185049507966</v>
      </c>
      <c r="G11" s="34">
        <f t="shared" si="2"/>
        <v>306.03294962667604</v>
      </c>
      <c r="H11" s="34">
        <f t="shared" si="3"/>
        <v>60278085.956167877</v>
      </c>
      <c r="I11" s="38">
        <f>'jan-mar'!H11</f>
        <v>55896552.114581041</v>
      </c>
      <c r="J11" s="38">
        <f t="shared" si="4"/>
        <v>4381533.8415868357</v>
      </c>
      <c r="M11" s="24"/>
    </row>
    <row r="12" spans="1:13" x14ac:dyDescent="0.2">
      <c r="A12" s="11">
        <v>5</v>
      </c>
      <c r="B12" s="16" t="s">
        <v>66</v>
      </c>
      <c r="C12" s="13">
        <v>309519025</v>
      </c>
      <c r="D12" s="36">
        <v>189870</v>
      </c>
      <c r="E12" s="34">
        <f t="shared" si="0"/>
        <v>1630.1628745984094</v>
      </c>
      <c r="F12" s="15">
        <f t="shared" si="1"/>
        <v>0.86156087845324036</v>
      </c>
      <c r="G12" s="34">
        <f t="shared" si="2"/>
        <v>229.19857636742555</v>
      </c>
      <c r="H12" s="34">
        <f t="shared" si="3"/>
        <v>43517933.694883086</v>
      </c>
      <c r="I12" s="38">
        <f>'jan-mar'!H12</f>
        <v>44825022.782415517</v>
      </c>
      <c r="J12" s="38">
        <f t="shared" si="4"/>
        <v>-1307089.0875324309</v>
      </c>
      <c r="M12" s="24"/>
    </row>
    <row r="13" spans="1:13" x14ac:dyDescent="0.2">
      <c r="A13" s="11">
        <v>6</v>
      </c>
      <c r="B13" s="16" t="s">
        <v>67</v>
      </c>
      <c r="C13" s="13">
        <v>524890883</v>
      </c>
      <c r="D13" s="36">
        <v>281769</v>
      </c>
      <c r="E13" s="34">
        <f t="shared" si="0"/>
        <v>1862.8411322750196</v>
      </c>
      <c r="F13" s="15">
        <f t="shared" si="1"/>
        <v>0.98453416364120949</v>
      </c>
      <c r="G13" s="34">
        <f t="shared" si="2"/>
        <v>25.605100900391619</v>
      </c>
      <c r="H13" s="34">
        <f t="shared" si="3"/>
        <v>7214723.6756024463</v>
      </c>
      <c r="I13" s="38">
        <f>'jan-mar'!H13</f>
        <v>10006597.925954932</v>
      </c>
      <c r="J13" s="38">
        <f t="shared" si="4"/>
        <v>-2791874.250352486</v>
      </c>
      <c r="M13" s="24"/>
    </row>
    <row r="14" spans="1:13" x14ac:dyDescent="0.2">
      <c r="A14" s="11">
        <v>7</v>
      </c>
      <c r="B14" s="16" t="s">
        <v>68</v>
      </c>
      <c r="C14" s="13">
        <v>419321874</v>
      </c>
      <c r="D14" s="36">
        <v>249058</v>
      </c>
      <c r="E14" s="34">
        <f t="shared" si="0"/>
        <v>1683.6314191874985</v>
      </c>
      <c r="F14" s="15">
        <f t="shared" si="1"/>
        <v>0.8898196536735633</v>
      </c>
      <c r="G14" s="34">
        <f t="shared" si="2"/>
        <v>182.41359985197258</v>
      </c>
      <c r="H14" s="34">
        <f t="shared" si="3"/>
        <v>45431566.351932585</v>
      </c>
      <c r="I14" s="38">
        <f>'jan-mar'!H14</f>
        <v>40138322.225018926</v>
      </c>
      <c r="J14" s="38">
        <f t="shared" si="4"/>
        <v>5293244.1269136593</v>
      </c>
      <c r="M14" s="24"/>
    </row>
    <row r="15" spans="1:13" x14ac:dyDescent="0.2">
      <c r="A15" s="11">
        <v>8</v>
      </c>
      <c r="B15" s="16" t="s">
        <v>69</v>
      </c>
      <c r="C15" s="13">
        <v>306930547</v>
      </c>
      <c r="D15" s="36">
        <v>173391</v>
      </c>
      <c r="E15" s="34">
        <f t="shared" si="0"/>
        <v>1770.1642357446465</v>
      </c>
      <c r="F15" s="15">
        <f t="shared" si="1"/>
        <v>0.93555329821284017</v>
      </c>
      <c r="G15" s="34">
        <f t="shared" si="2"/>
        <v>106.69738536446812</v>
      </c>
      <c r="H15" s="34">
        <f t="shared" si="3"/>
        <v>18500366.345730491</v>
      </c>
      <c r="I15" s="38">
        <f>'jan-mar'!H15</f>
        <v>24611790.430508673</v>
      </c>
      <c r="J15" s="38">
        <f t="shared" si="4"/>
        <v>-6111424.0847781822</v>
      </c>
      <c r="M15" s="24"/>
    </row>
    <row r="16" spans="1:13" x14ac:dyDescent="0.2">
      <c r="A16" s="11">
        <v>9</v>
      </c>
      <c r="B16" s="16" t="s">
        <v>70</v>
      </c>
      <c r="C16" s="13">
        <v>198839924</v>
      </c>
      <c r="D16" s="36">
        <v>117222</v>
      </c>
      <c r="E16" s="34">
        <f t="shared" si="0"/>
        <v>1696.2679701762468</v>
      </c>
      <c r="F16" s="15">
        <f t="shared" si="1"/>
        <v>0.89649822434900395</v>
      </c>
      <c r="G16" s="34">
        <f t="shared" si="2"/>
        <v>171.35661773681787</v>
      </c>
      <c r="H16" s="34">
        <f t="shared" si="3"/>
        <v>20086765.444345266</v>
      </c>
      <c r="I16" s="38">
        <f>'jan-mar'!H16</f>
        <v>22794829.41528447</v>
      </c>
      <c r="J16" s="38">
        <f t="shared" si="4"/>
        <v>-2708063.9709392041</v>
      </c>
      <c r="M16" s="24"/>
    </row>
    <row r="17" spans="1:13" x14ac:dyDescent="0.2">
      <c r="A17" s="11">
        <v>10</v>
      </c>
      <c r="B17" s="16" t="s">
        <v>71</v>
      </c>
      <c r="C17" s="13">
        <v>312045633</v>
      </c>
      <c r="D17" s="36">
        <v>186532</v>
      </c>
      <c r="E17" s="34">
        <f t="shared" si="0"/>
        <v>1672.87989728304</v>
      </c>
      <c r="F17" s="15">
        <f t="shared" si="1"/>
        <v>0.88413734376388842</v>
      </c>
      <c r="G17" s="34">
        <f t="shared" si="2"/>
        <v>191.82118151837378</v>
      </c>
      <c r="H17" s="34">
        <f t="shared" si="3"/>
        <v>35780788.630985297</v>
      </c>
      <c r="I17" s="38">
        <f>'jan-mar'!H17</f>
        <v>38164731.451522261</v>
      </c>
      <c r="J17" s="38">
        <f t="shared" si="4"/>
        <v>-2383942.8205369636</v>
      </c>
      <c r="M17" s="24"/>
    </row>
    <row r="18" spans="1:13" x14ac:dyDescent="0.2">
      <c r="A18" s="11">
        <v>11</v>
      </c>
      <c r="B18" s="16" t="s">
        <v>72</v>
      </c>
      <c r="C18" s="13">
        <v>984293903</v>
      </c>
      <c r="D18" s="36">
        <v>473526</v>
      </c>
      <c r="E18" s="34">
        <f t="shared" si="0"/>
        <v>2078.64806367549</v>
      </c>
      <c r="F18" s="15">
        <f t="shared" si="1"/>
        <v>1.0985907479806678</v>
      </c>
      <c r="G18" s="34">
        <f t="shared" si="2"/>
        <v>-163.22596407501996</v>
      </c>
      <c r="H18" s="34">
        <f t="shared" si="3"/>
        <v>-77291737.864587903</v>
      </c>
      <c r="I18" s="38">
        <f>'jan-mar'!H18</f>
        <v>-76934545.177033812</v>
      </c>
      <c r="J18" s="38">
        <f t="shared" si="4"/>
        <v>-357192.68755409122</v>
      </c>
      <c r="M18" s="24"/>
    </row>
    <row r="19" spans="1:13" x14ac:dyDescent="0.2">
      <c r="A19" s="11">
        <v>12</v>
      </c>
      <c r="B19" s="16" t="s">
        <v>73</v>
      </c>
      <c r="C19" s="13">
        <v>987721768</v>
      </c>
      <c r="D19" s="36">
        <v>522539</v>
      </c>
      <c r="E19" s="34">
        <f t="shared" si="0"/>
        <v>1890.2355001253495</v>
      </c>
      <c r="F19" s="15">
        <f t="shared" si="1"/>
        <v>0.99901241976982835</v>
      </c>
      <c r="G19" s="34">
        <f t="shared" si="2"/>
        <v>1.635029031352957</v>
      </c>
      <c r="H19" s="34">
        <f t="shared" si="3"/>
        <v>854366.43501414277</v>
      </c>
      <c r="I19" s="38">
        <f>'jan-mar'!H19</f>
        <v>1438274.4638278089</v>
      </c>
      <c r="J19" s="38">
        <f t="shared" si="4"/>
        <v>-583908.02881366608</v>
      </c>
      <c r="M19" s="24"/>
    </row>
    <row r="20" spans="1:13" x14ac:dyDescent="0.2">
      <c r="A20" s="11">
        <v>14</v>
      </c>
      <c r="B20" s="16" t="s">
        <v>74</v>
      </c>
      <c r="C20" s="13">
        <v>209482690</v>
      </c>
      <c r="D20" s="36">
        <v>110230</v>
      </c>
      <c r="E20" s="34">
        <f t="shared" si="0"/>
        <v>1900.4144969608999</v>
      </c>
      <c r="F20" s="15">
        <f t="shared" si="1"/>
        <v>1.0043921432269522</v>
      </c>
      <c r="G20" s="34">
        <f t="shared" si="2"/>
        <v>-7.2715931997536245</v>
      </c>
      <c r="H20" s="34">
        <f t="shared" si="3"/>
        <v>-801547.71840884199</v>
      </c>
      <c r="I20" s="38">
        <f>'jan-mar'!H20</f>
        <v>6622310.9395937407</v>
      </c>
      <c r="J20" s="38">
        <f t="shared" si="4"/>
        <v>-7423858.6580025824</v>
      </c>
      <c r="M20" s="24"/>
    </row>
    <row r="21" spans="1:13" x14ac:dyDescent="0.2">
      <c r="A21" s="11">
        <v>15</v>
      </c>
      <c r="B21" s="16" t="s">
        <v>75</v>
      </c>
      <c r="C21" s="13">
        <v>469419938</v>
      </c>
      <c r="D21" s="36">
        <v>266856</v>
      </c>
      <c r="E21" s="34">
        <f t="shared" si="0"/>
        <v>1759.0758236651977</v>
      </c>
      <c r="F21" s="15">
        <f t="shared" si="1"/>
        <v>0.92969293775396589</v>
      </c>
      <c r="G21" s="34">
        <f t="shared" si="2"/>
        <v>116.39974593398577</v>
      </c>
      <c r="H21" s="34">
        <f t="shared" si="3"/>
        <v>31061970.600959707</v>
      </c>
      <c r="I21" s="38">
        <f>'jan-mar'!H21</f>
        <v>28199681.600389872</v>
      </c>
      <c r="J21" s="38">
        <f t="shared" si="4"/>
        <v>2862289.0005698353</v>
      </c>
      <c r="M21" s="24"/>
    </row>
    <row r="22" spans="1:13" x14ac:dyDescent="0.2">
      <c r="A22" s="11">
        <v>18</v>
      </c>
      <c r="B22" s="16" t="s">
        <v>76</v>
      </c>
      <c r="C22" s="13">
        <v>431927248</v>
      </c>
      <c r="D22" s="36">
        <v>243335</v>
      </c>
      <c r="E22" s="34">
        <f t="shared" si="0"/>
        <v>1775.0313271826906</v>
      </c>
      <c r="F22" s="15">
        <f t="shared" si="1"/>
        <v>0.93812561515135873</v>
      </c>
      <c r="G22" s="34">
        <f t="shared" si="2"/>
        <v>102.43868035617953</v>
      </c>
      <c r="H22" s="34">
        <f t="shared" si="3"/>
        <v>24926916.284470946</v>
      </c>
      <c r="I22" s="38">
        <f>'jan-mar'!H22</f>
        <v>32284554.904294815</v>
      </c>
      <c r="J22" s="38">
        <f t="shared" si="4"/>
        <v>-7357638.6198238693</v>
      </c>
      <c r="M22" s="24"/>
    </row>
    <row r="23" spans="1:13" x14ac:dyDescent="0.2">
      <c r="A23" s="11">
        <v>19</v>
      </c>
      <c r="B23" s="16" t="s">
        <v>77</v>
      </c>
      <c r="C23" s="13">
        <v>296614146</v>
      </c>
      <c r="D23" s="36">
        <v>166499</v>
      </c>
      <c r="E23" s="34">
        <f t="shared" si="0"/>
        <v>1781.4770419041556</v>
      </c>
      <c r="F23" s="15">
        <f t="shared" si="1"/>
        <v>0.94153225366841631</v>
      </c>
      <c r="G23" s="34">
        <f t="shared" si="2"/>
        <v>96.798679974897624</v>
      </c>
      <c r="H23" s="34">
        <f t="shared" si="3"/>
        <v>16116883.41714048</v>
      </c>
      <c r="I23" s="38">
        <f>'jan-mar'!H23</f>
        <v>14401902.816812968</v>
      </c>
      <c r="J23" s="38">
        <f t="shared" si="4"/>
        <v>1714980.6003275122</v>
      </c>
      <c r="M23" s="24"/>
    </row>
    <row r="24" spans="1:13" x14ac:dyDescent="0.2">
      <c r="A24" s="11">
        <v>20</v>
      </c>
      <c r="B24" s="16" t="s">
        <v>78</v>
      </c>
      <c r="C24" s="13">
        <v>128712192</v>
      </c>
      <c r="D24" s="36">
        <v>76167</v>
      </c>
      <c r="E24" s="34">
        <f t="shared" si="0"/>
        <v>1689.8682106424042</v>
      </c>
      <c r="F24" s="15">
        <f t="shared" si="1"/>
        <v>0.89311587370675594</v>
      </c>
      <c r="G24" s="34">
        <f t="shared" si="2"/>
        <v>176.95640732893014</v>
      </c>
      <c r="H24" s="34">
        <f t="shared" si="3"/>
        <v>13478238.677022623</v>
      </c>
      <c r="I24" s="38">
        <f>'jan-mar'!H24</f>
        <v>12979987.229485266</v>
      </c>
      <c r="J24" s="38">
        <f t="shared" si="4"/>
        <v>498251.44753735699</v>
      </c>
      <c r="M24" s="24"/>
    </row>
    <row r="25" spans="1:13" x14ac:dyDescent="0.2">
      <c r="A25" s="11">
        <v>50</v>
      </c>
      <c r="B25" s="16" t="s">
        <v>79</v>
      </c>
      <c r="C25" s="13">
        <v>785424948</v>
      </c>
      <c r="D25" s="36">
        <v>458744</v>
      </c>
      <c r="E25" s="34">
        <f t="shared" si="0"/>
        <v>1712.1203721465567</v>
      </c>
      <c r="F25" s="15">
        <f t="shared" si="1"/>
        <v>0.90487641132648544</v>
      </c>
      <c r="G25" s="34">
        <f t="shared" si="2"/>
        <v>157.48576601279663</v>
      </c>
      <c r="H25" s="34">
        <f t="shared" si="3"/>
        <v>72245650.243774384</v>
      </c>
      <c r="I25" s="38">
        <f>'jan-mar'!H25</f>
        <v>65274368.910364613</v>
      </c>
      <c r="J25" s="38">
        <f t="shared" si="4"/>
        <v>6971281.3334097713</v>
      </c>
      <c r="M25" s="24"/>
    </row>
    <row r="26" spans="1:13" x14ac:dyDescent="0.2">
      <c r="A26" s="11"/>
      <c r="B26" s="16"/>
      <c r="C26" s="13"/>
      <c r="D26" s="36"/>
      <c r="E26" s="34"/>
      <c r="F26" s="15"/>
      <c r="G26" s="34"/>
      <c r="H26" s="34"/>
      <c r="I26" s="38"/>
      <c r="J26" s="38"/>
      <c r="M26" s="24"/>
    </row>
    <row r="27" spans="1:13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25">
      <c r="A28" s="20"/>
      <c r="B28" s="20" t="s">
        <v>7</v>
      </c>
      <c r="C28" s="31">
        <f>IF(ISNUMBER(C25),SUM(C8:C25),"")</f>
        <v>10019862447</v>
      </c>
      <c r="D28" s="35">
        <f>IF(ISNUMBER(D25),SUM(D8:D26),"")</f>
        <v>5295619</v>
      </c>
      <c r="E28" s="35">
        <f>IF(ISNUMBER(C28),C28/D28,"")</f>
        <v>1892.10410473261</v>
      </c>
      <c r="F28" s="22">
        <f>IF(ISNUMBER(E28),E28/E$28,"")</f>
        <v>1</v>
      </c>
      <c r="G28" s="35"/>
      <c r="H28" s="35">
        <f>IF(ISNUMBER(H25),SUM(H8:H25),"")</f>
        <v>-3.2782554626464844E-7</v>
      </c>
      <c r="I28" s="21">
        <f>'jan-mar'!H28</f>
        <v>4.5448541641235352E-7</v>
      </c>
      <c r="J28" s="21">
        <f>IF(ISNUMBER(C28),H28-I28,"")</f>
        <v>-7.8231096267700195E-7</v>
      </c>
    </row>
    <row r="29" spans="1:13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A8" sqref="A8:D25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44" t="s">
        <v>57</v>
      </c>
      <c r="D1" s="45"/>
      <c r="E1" s="45"/>
      <c r="F1" s="45"/>
      <c r="G1" s="45"/>
      <c r="H1" s="46"/>
      <c r="I1" s="25"/>
      <c r="J1" s="26"/>
    </row>
    <row r="2" spans="1:13" x14ac:dyDescent="0.2">
      <c r="A2" s="47" t="s">
        <v>0</v>
      </c>
      <c r="B2" s="47" t="s">
        <v>1</v>
      </c>
      <c r="C2" s="4" t="s">
        <v>11</v>
      </c>
      <c r="D2" s="4" t="s">
        <v>3</v>
      </c>
      <c r="E2" s="50" t="s">
        <v>56</v>
      </c>
      <c r="F2" s="51"/>
      <c r="G2" s="32" t="s">
        <v>18</v>
      </c>
      <c r="H2" s="33"/>
      <c r="I2" s="27"/>
      <c r="J2" s="28"/>
    </row>
    <row r="3" spans="1:13" x14ac:dyDescent="0.2">
      <c r="A3" s="48"/>
      <c r="B3" s="48"/>
      <c r="C3" s="5">
        <v>2018</v>
      </c>
      <c r="D3" s="5" t="s">
        <v>41</v>
      </c>
      <c r="E3" s="5"/>
      <c r="F3" s="4" t="s">
        <v>20</v>
      </c>
      <c r="G3" s="4"/>
      <c r="H3" s="4"/>
      <c r="I3" s="29"/>
      <c r="J3" s="30"/>
    </row>
    <row r="4" spans="1:13" x14ac:dyDescent="0.2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2">
      <c r="A5" s="49"/>
      <c r="B5" s="49"/>
      <c r="C5" s="6"/>
      <c r="D5" s="6"/>
      <c r="E5" s="7"/>
      <c r="F5" s="7" t="s">
        <v>5</v>
      </c>
      <c r="G5" s="7" t="s">
        <v>12</v>
      </c>
      <c r="H5" s="7" t="s">
        <v>12</v>
      </c>
      <c r="I5" s="29" t="s">
        <v>9</v>
      </c>
      <c r="J5" s="30" t="s">
        <v>22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1</v>
      </c>
      <c r="B8" s="12" t="s">
        <v>62</v>
      </c>
      <c r="C8" s="13">
        <v>462317183</v>
      </c>
      <c r="D8" s="36">
        <v>295420</v>
      </c>
      <c r="E8" s="34">
        <f>IF(ISNUMBER(C8),C8/D8,"")</f>
        <v>1564.948828786135</v>
      </c>
      <c r="F8" s="15">
        <f>IF(ISNUMBER(C8),E8/E$28,"")</f>
        <v>0.85401401158930512</v>
      </c>
      <c r="G8" s="34">
        <f>IF(ISNUMBER(C8),($E$28-E8)*0.875,"")</f>
        <v>234.07464476217936</v>
      </c>
      <c r="H8" s="34">
        <f>IF(ISNUMBER(C8),G8*D8,"")</f>
        <v>69150331.555643022</v>
      </c>
      <c r="I8" s="38">
        <f>'jan-feb'!H8</f>
        <v>29011048.649512839</v>
      </c>
      <c r="J8" s="38">
        <f>IF(ISNUMBER(C8),H8-I8,"")</f>
        <v>40139282.90613018</v>
      </c>
      <c r="M8" s="24"/>
    </row>
    <row r="9" spans="1:13" x14ac:dyDescent="0.2">
      <c r="A9" s="11">
        <v>2</v>
      </c>
      <c r="B9" s="12" t="s">
        <v>63</v>
      </c>
      <c r="C9" s="13">
        <v>1286359888</v>
      </c>
      <c r="D9" s="36">
        <v>614026</v>
      </c>
      <c r="E9" s="34">
        <f t="shared" ref="E9:E25" si="0">IF(ISNUMBER(C9),C9/D9,"")</f>
        <v>2094.9599658646375</v>
      </c>
      <c r="F9" s="15">
        <f t="shared" ref="F9:F25" si="1">IF(ISNUMBER(C9),E9/E$28,"")</f>
        <v>1.1432483488644174</v>
      </c>
      <c r="G9" s="34">
        <f t="shared" ref="G9:G26" si="2">IF(ISNUMBER(C9),($E$28-E9)*0.875,"")</f>
        <v>-229.68510018151036</v>
      </c>
      <c r="H9" s="34">
        <f t="shared" ref="H9:H26" si="3">IF(ISNUMBER(C9),G9*D9,"")</f>
        <v>-141032623.3240521</v>
      </c>
      <c r="I9" s="38">
        <f>'jan-feb'!H9</f>
        <v>-42147218.341225132</v>
      </c>
      <c r="J9" s="38">
        <f t="shared" ref="J9:J28" si="4">IF(ISNUMBER(C9),H9-I9,"")</f>
        <v>-98885404.982826963</v>
      </c>
      <c r="M9" s="24"/>
    </row>
    <row r="10" spans="1:13" x14ac:dyDescent="0.2">
      <c r="A10" s="11">
        <v>3</v>
      </c>
      <c r="B10" s="16" t="s">
        <v>64</v>
      </c>
      <c r="C10" s="13">
        <v>1518474931</v>
      </c>
      <c r="D10" s="36">
        <v>673469</v>
      </c>
      <c r="E10" s="34">
        <f t="shared" si="0"/>
        <v>2254.7064987401054</v>
      </c>
      <c r="F10" s="15">
        <f t="shared" si="1"/>
        <v>1.2304242199657627</v>
      </c>
      <c r="G10" s="34">
        <f t="shared" si="2"/>
        <v>-369.4633164475448</v>
      </c>
      <c r="H10" s="34">
        <f t="shared" si="3"/>
        <v>-248822090.26461154</v>
      </c>
      <c r="I10" s="38">
        <f>'jan-feb'!H10</f>
        <v>-83536266.085922539</v>
      </c>
      <c r="J10" s="38">
        <f t="shared" si="4"/>
        <v>-165285824.178689</v>
      </c>
      <c r="M10" s="24"/>
    </row>
    <row r="11" spans="1:13" x14ac:dyDescent="0.2">
      <c r="A11" s="11">
        <v>4</v>
      </c>
      <c r="B11" s="16" t="s">
        <v>65</v>
      </c>
      <c r="C11" s="13">
        <v>297051076</v>
      </c>
      <c r="D11" s="36">
        <v>196966</v>
      </c>
      <c r="E11" s="34">
        <f t="shared" si="0"/>
        <v>1508.1337692799773</v>
      </c>
      <c r="F11" s="15">
        <f t="shared" si="1"/>
        <v>0.8230092553985392</v>
      </c>
      <c r="G11" s="34">
        <f t="shared" si="2"/>
        <v>283.78782183006734</v>
      </c>
      <c r="H11" s="34">
        <f t="shared" si="3"/>
        <v>55896552.114581041</v>
      </c>
      <c r="I11" s="38">
        <f>'jan-feb'!H11</f>
        <v>26516080.541549131</v>
      </c>
      <c r="J11" s="38">
        <f t="shared" si="4"/>
        <v>29380471.57303191</v>
      </c>
      <c r="M11" s="24"/>
    </row>
    <row r="12" spans="1:13" x14ac:dyDescent="0.2">
      <c r="A12" s="11">
        <v>5</v>
      </c>
      <c r="B12" s="16" t="s">
        <v>66</v>
      </c>
      <c r="C12" s="13">
        <v>296701097</v>
      </c>
      <c r="D12" s="36">
        <v>189870</v>
      </c>
      <c r="E12" s="34">
        <f t="shared" si="0"/>
        <v>1562.6539053036288</v>
      </c>
      <c r="F12" s="15">
        <f t="shared" si="1"/>
        <v>0.85276164041043034</v>
      </c>
      <c r="G12" s="34">
        <f t="shared" si="2"/>
        <v>236.08270280937228</v>
      </c>
      <c r="H12" s="34">
        <f t="shared" si="3"/>
        <v>44825022.782415517</v>
      </c>
      <c r="I12" s="38">
        <f>'jan-feb'!H12</f>
        <v>19325017.867207717</v>
      </c>
      <c r="J12" s="38">
        <f t="shared" si="4"/>
        <v>25500004.9152078</v>
      </c>
      <c r="M12" s="24"/>
    </row>
    <row r="13" spans="1:13" x14ac:dyDescent="0.2">
      <c r="A13" s="11">
        <v>6</v>
      </c>
      <c r="B13" s="16" t="s">
        <v>67</v>
      </c>
      <c r="C13" s="13">
        <v>504895073</v>
      </c>
      <c r="D13" s="36">
        <v>281769</v>
      </c>
      <c r="E13" s="34">
        <f t="shared" si="0"/>
        <v>1791.8758734992139</v>
      </c>
      <c r="F13" s="15">
        <f t="shared" si="1"/>
        <v>0.9778512081983749</v>
      </c>
      <c r="G13" s="34">
        <f t="shared" si="2"/>
        <v>35.513480638235336</v>
      </c>
      <c r="H13" s="34">
        <f t="shared" si="3"/>
        <v>10006597.925954932</v>
      </c>
      <c r="I13" s="38">
        <f>'jan-feb'!H13</f>
        <v>3039170.1074913093</v>
      </c>
      <c r="J13" s="38">
        <f t="shared" si="4"/>
        <v>6967427.8184636235</v>
      </c>
      <c r="M13" s="24"/>
    </row>
    <row r="14" spans="1:13" x14ac:dyDescent="0.2">
      <c r="A14" s="11">
        <v>7</v>
      </c>
      <c r="B14" s="16" t="s">
        <v>68</v>
      </c>
      <c r="C14" s="13">
        <v>410517129</v>
      </c>
      <c r="D14" s="36">
        <v>249058</v>
      </c>
      <c r="E14" s="34">
        <f t="shared" si="0"/>
        <v>1648.2792321467289</v>
      </c>
      <c r="F14" s="15">
        <f t="shared" si="1"/>
        <v>0.89948855411254891</v>
      </c>
      <c r="G14" s="34">
        <f t="shared" si="2"/>
        <v>161.16054182165971</v>
      </c>
      <c r="H14" s="34">
        <f t="shared" si="3"/>
        <v>40138322.225018926</v>
      </c>
      <c r="I14" s="38">
        <f>'jan-feb'!H14</f>
        <v>21463223.029259607</v>
      </c>
      <c r="J14" s="38">
        <f t="shared" si="4"/>
        <v>18675099.195759319</v>
      </c>
      <c r="M14" s="24"/>
    </row>
    <row r="15" spans="1:13" x14ac:dyDescent="0.2">
      <c r="A15" s="11">
        <v>8</v>
      </c>
      <c r="B15" s="16" t="s">
        <v>69</v>
      </c>
      <c r="C15" s="13">
        <v>289604781</v>
      </c>
      <c r="D15" s="36">
        <v>173391</v>
      </c>
      <c r="E15" s="34">
        <f t="shared" si="0"/>
        <v>1670.2411370832397</v>
      </c>
      <c r="F15" s="15">
        <f t="shared" si="1"/>
        <v>0.91147346645726801</v>
      </c>
      <c r="G15" s="34">
        <f t="shared" si="2"/>
        <v>141.94387500221276</v>
      </c>
      <c r="H15" s="34">
        <f t="shared" si="3"/>
        <v>24611790.430508673</v>
      </c>
      <c r="I15" s="38">
        <f>'jan-feb'!H15</f>
        <v>5368491.383664554</v>
      </c>
      <c r="J15" s="38">
        <f t="shared" si="4"/>
        <v>19243299.046844117</v>
      </c>
      <c r="M15" s="24"/>
    </row>
    <row r="16" spans="1:13" x14ac:dyDescent="0.2">
      <c r="A16" s="11">
        <v>9</v>
      </c>
      <c r="B16" s="16" t="s">
        <v>70</v>
      </c>
      <c r="C16" s="13">
        <v>188753710</v>
      </c>
      <c r="D16" s="36">
        <v>117222</v>
      </c>
      <c r="E16" s="34">
        <f t="shared" si="0"/>
        <v>1610.224275306683</v>
      </c>
      <c r="F16" s="15">
        <f t="shared" si="1"/>
        <v>0.87872144291119814</v>
      </c>
      <c r="G16" s="34">
        <f t="shared" si="2"/>
        <v>194.45862905669983</v>
      </c>
      <c r="H16" s="34">
        <f t="shared" si="3"/>
        <v>22794829.41528447</v>
      </c>
      <c r="I16" s="38">
        <f>'jan-feb'!H16</f>
        <v>6092517.8712162208</v>
      </c>
      <c r="J16" s="38">
        <f t="shared" si="4"/>
        <v>16702311.544068249</v>
      </c>
      <c r="M16" s="24"/>
    </row>
    <row r="17" spans="1:13" x14ac:dyDescent="0.2">
      <c r="A17" s="11">
        <v>10</v>
      </c>
      <c r="B17" s="16" t="s">
        <v>71</v>
      </c>
      <c r="C17" s="13">
        <v>298196098</v>
      </c>
      <c r="D17" s="36">
        <v>186532</v>
      </c>
      <c r="E17" s="34">
        <f t="shared" si="0"/>
        <v>1598.6323955139064</v>
      </c>
      <c r="F17" s="15">
        <f t="shared" si="1"/>
        <v>0.8723955953297351</v>
      </c>
      <c r="G17" s="34">
        <f t="shared" si="2"/>
        <v>204.60152387537934</v>
      </c>
      <c r="H17" s="34">
        <f t="shared" si="3"/>
        <v>38164731.451522261</v>
      </c>
      <c r="I17" s="38">
        <f>'jan-feb'!H17</f>
        <v>14541010.239184646</v>
      </c>
      <c r="J17" s="38">
        <f t="shared" si="4"/>
        <v>23623721.212337613</v>
      </c>
      <c r="M17" s="24"/>
    </row>
    <row r="18" spans="1:13" x14ac:dyDescent="0.2">
      <c r="A18" s="11">
        <v>11</v>
      </c>
      <c r="B18" s="16" t="s">
        <v>72</v>
      </c>
      <c r="C18" s="13">
        <v>955643931</v>
      </c>
      <c r="D18" s="36">
        <v>473526</v>
      </c>
      <c r="E18" s="34">
        <f t="shared" si="0"/>
        <v>2018.1445812901509</v>
      </c>
      <c r="F18" s="15">
        <f t="shared" si="1"/>
        <v>1.1013291413315316</v>
      </c>
      <c r="G18" s="34">
        <f t="shared" si="2"/>
        <v>-162.47163867883455</v>
      </c>
      <c r="H18" s="34">
        <f t="shared" si="3"/>
        <v>-76934545.177033812</v>
      </c>
      <c r="I18" s="38">
        <f>'jan-feb'!H18</f>
        <v>-31705060.485245682</v>
      </c>
      <c r="J18" s="38">
        <f t="shared" si="4"/>
        <v>-45229484.69178813</v>
      </c>
      <c r="M18" s="24"/>
    </row>
    <row r="19" spans="1:13" x14ac:dyDescent="0.2">
      <c r="A19" s="11">
        <v>12</v>
      </c>
      <c r="B19" s="16" t="s">
        <v>73</v>
      </c>
      <c r="C19" s="13">
        <v>955889489</v>
      </c>
      <c r="D19" s="36">
        <v>522539</v>
      </c>
      <c r="E19" s="34">
        <f t="shared" si="0"/>
        <v>1829.3170251407073</v>
      </c>
      <c r="F19" s="15">
        <f t="shared" si="1"/>
        <v>0.99828335749534403</v>
      </c>
      <c r="G19" s="34">
        <f t="shared" si="2"/>
        <v>2.7524729519285813</v>
      </c>
      <c r="H19" s="34">
        <f t="shared" si="3"/>
        <v>1438274.4638278089</v>
      </c>
      <c r="I19" s="38">
        <f>'jan-feb'!H19</f>
        <v>-6473975.3676095204</v>
      </c>
      <c r="J19" s="38">
        <f t="shared" si="4"/>
        <v>7912249.8314373288</v>
      </c>
      <c r="M19" s="24"/>
    </row>
    <row r="20" spans="1:13" x14ac:dyDescent="0.2">
      <c r="A20" s="11">
        <v>14</v>
      </c>
      <c r="B20" s="16" t="s">
        <v>74</v>
      </c>
      <c r="C20" s="13">
        <v>194424009</v>
      </c>
      <c r="D20" s="36">
        <v>110230</v>
      </c>
      <c r="E20" s="34">
        <f t="shared" si="0"/>
        <v>1763.8030391000634</v>
      </c>
      <c r="F20" s="15">
        <f t="shared" si="1"/>
        <v>0.96253147794208482</v>
      </c>
      <c r="G20" s="34">
        <f t="shared" si="2"/>
        <v>60.077210737491981</v>
      </c>
      <c r="H20" s="34">
        <f t="shared" si="3"/>
        <v>6622310.9395937407</v>
      </c>
      <c r="I20" s="38">
        <f>'jan-feb'!H20</f>
        <v>-4988167.7709758971</v>
      </c>
      <c r="J20" s="38">
        <f t="shared" si="4"/>
        <v>11610478.710569639</v>
      </c>
      <c r="M20" s="24"/>
    </row>
    <row r="21" spans="1:13" x14ac:dyDescent="0.2">
      <c r="A21" s="11">
        <v>15</v>
      </c>
      <c r="B21" s="16" t="s">
        <v>75</v>
      </c>
      <c r="C21" s="13">
        <v>456775461</v>
      </c>
      <c r="D21" s="36">
        <v>266856</v>
      </c>
      <c r="E21" s="34">
        <f t="shared" si="0"/>
        <v>1711.6926769493659</v>
      </c>
      <c r="F21" s="15">
        <f t="shared" si="1"/>
        <v>0.93409413954028686</v>
      </c>
      <c r="G21" s="34">
        <f t="shared" si="2"/>
        <v>105.67377761935228</v>
      </c>
      <c r="H21" s="34">
        <f t="shared" si="3"/>
        <v>28199681.600389872</v>
      </c>
      <c r="I21" s="38">
        <f>'jan-feb'!H21</f>
        <v>5615519.7907348871</v>
      </c>
      <c r="J21" s="38">
        <f t="shared" si="4"/>
        <v>22584161.809654985</v>
      </c>
      <c r="M21" s="24"/>
    </row>
    <row r="22" spans="1:13" x14ac:dyDescent="0.2">
      <c r="A22" s="11">
        <v>18</v>
      </c>
      <c r="B22" s="16" t="s">
        <v>76</v>
      </c>
      <c r="C22" s="13">
        <v>409005679</v>
      </c>
      <c r="D22" s="36">
        <v>243335</v>
      </c>
      <c r="E22" s="34">
        <f t="shared" si="0"/>
        <v>1680.8337436044958</v>
      </c>
      <c r="F22" s="15">
        <f t="shared" si="1"/>
        <v>0.91725399692702259</v>
      </c>
      <c r="G22" s="34">
        <f t="shared" si="2"/>
        <v>132.67534429611365</v>
      </c>
      <c r="H22" s="34">
        <f t="shared" si="3"/>
        <v>32284554.904294815</v>
      </c>
      <c r="I22" s="38">
        <f>'jan-feb'!H22</f>
        <v>4242349.1687739752</v>
      </c>
      <c r="J22" s="38">
        <f t="shared" si="4"/>
        <v>28042205.73552084</v>
      </c>
      <c r="M22" s="24"/>
    </row>
    <row r="23" spans="1:13" x14ac:dyDescent="0.2">
      <c r="A23" s="11">
        <v>19</v>
      </c>
      <c r="B23" s="16" t="s">
        <v>77</v>
      </c>
      <c r="C23" s="13">
        <v>288643891</v>
      </c>
      <c r="D23" s="36">
        <v>166499</v>
      </c>
      <c r="E23" s="34">
        <f t="shared" si="0"/>
        <v>1733.607354999129</v>
      </c>
      <c r="F23" s="15">
        <f t="shared" si="1"/>
        <v>0.94605327952602247</v>
      </c>
      <c r="G23" s="34">
        <f t="shared" si="2"/>
        <v>86.498434325809569</v>
      </c>
      <c r="H23" s="34">
        <f t="shared" si="3"/>
        <v>14401902.816812968</v>
      </c>
      <c r="I23" s="38">
        <f>'jan-feb'!H23</f>
        <v>2729415.7339236964</v>
      </c>
      <c r="J23" s="38">
        <f t="shared" si="4"/>
        <v>11672487.082889272</v>
      </c>
      <c r="M23" s="24"/>
    </row>
    <row r="24" spans="1:13" x14ac:dyDescent="0.2">
      <c r="A24" s="11">
        <v>20</v>
      </c>
      <c r="B24" s="16" t="s">
        <v>78</v>
      </c>
      <c r="C24" s="13">
        <v>124738916</v>
      </c>
      <c r="D24" s="36">
        <v>76167</v>
      </c>
      <c r="E24" s="34">
        <f t="shared" si="0"/>
        <v>1637.7028897028897</v>
      </c>
      <c r="F24" s="15">
        <f t="shared" si="1"/>
        <v>0.89371689917261632</v>
      </c>
      <c r="G24" s="34">
        <f t="shared" si="2"/>
        <v>170.41484146001898</v>
      </c>
      <c r="H24" s="34">
        <f t="shared" si="3"/>
        <v>12979987.229485266</v>
      </c>
      <c r="I24" s="38">
        <f>'jan-feb'!H24</f>
        <v>2572586.982851346</v>
      </c>
      <c r="J24" s="38">
        <f t="shared" si="4"/>
        <v>10407400.246633921</v>
      </c>
      <c r="M24" s="24"/>
    </row>
    <row r="25" spans="1:13" x14ac:dyDescent="0.2">
      <c r="A25" s="11">
        <v>50</v>
      </c>
      <c r="B25" s="16" t="s">
        <v>79</v>
      </c>
      <c r="C25" s="13">
        <v>766031994</v>
      </c>
      <c r="D25" s="36">
        <v>458744</v>
      </c>
      <c r="E25" s="34">
        <f t="shared" si="0"/>
        <v>1669.8463500340058</v>
      </c>
      <c r="F25" s="15">
        <f t="shared" si="1"/>
        <v>0.91125802575694725</v>
      </c>
      <c r="G25" s="34">
        <f t="shared" si="2"/>
        <v>142.28931367029239</v>
      </c>
      <c r="H25" s="34">
        <f t="shared" si="3"/>
        <v>65274368.910364613</v>
      </c>
      <c r="I25" s="38">
        <f>'jan-feb'!H25</f>
        <v>28334256.685609035</v>
      </c>
      <c r="J25" s="38">
        <f t="shared" si="4"/>
        <v>36940112.224755578</v>
      </c>
      <c r="M25" s="24"/>
    </row>
    <row r="26" spans="1:13" x14ac:dyDescent="0.2">
      <c r="A26" s="11"/>
      <c r="B26" s="16"/>
      <c r="C26" s="13"/>
      <c r="D26" s="36"/>
      <c r="E26" s="34" t="str">
        <f t="shared" ref="E26" si="5">IF(ISNUMBER(C26),C26*1000/D26,"")</f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'jan-feb'!H26</f>
        <v/>
      </c>
      <c r="J26" s="38" t="str">
        <f t="shared" si="4"/>
        <v/>
      </c>
      <c r="M26" s="24"/>
    </row>
    <row r="27" spans="1:13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25">
      <c r="A28" s="20"/>
      <c r="B28" s="20" t="s">
        <v>7</v>
      </c>
      <c r="C28" s="31">
        <f>IF(ISNUMBER(C25),SUM(C8:C25),"")</f>
        <v>9704024336</v>
      </c>
      <c r="D28" s="35">
        <f>IF(ISNUMBER(D25),SUM(D8:D25),"")</f>
        <v>5295619</v>
      </c>
      <c r="E28" s="35">
        <f>IF(ISNUMBER(C28),C28/D28,"")</f>
        <v>1832.46270851434</v>
      </c>
      <c r="F28" s="22">
        <f>IF(ISNUMBER(E28),E28/E$28,"")</f>
        <v>1</v>
      </c>
      <c r="G28" s="35"/>
      <c r="H28" s="35">
        <f>IF(ISNUMBER(H25),SUM(H8:H25),"")</f>
        <v>4.5448541641235352E-7</v>
      </c>
      <c r="I28" s="21">
        <f>'jan-feb'!H28</f>
        <v>1.9744038581848145E-7</v>
      </c>
      <c r="J28" s="21">
        <f t="shared" si="4"/>
        <v>2.5704503059387207E-7</v>
      </c>
    </row>
    <row r="29" spans="1:13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D8" sqref="D8:D25"/>
    </sheetView>
  </sheetViews>
  <sheetFormatPr baseColWidth="10" defaultColWidth="20.140625" defaultRowHeight="12.75" x14ac:dyDescent="0.2"/>
  <cols>
    <col min="1" max="1" width="3.7109375" style="3" customWidth="1"/>
    <col min="2" max="2" width="16.7109375" style="3" bestFit="1" customWidth="1"/>
    <col min="3" max="7" width="16.140625" style="3" customWidth="1"/>
    <col min="8" max="8" width="17.5703125" style="3" customWidth="1"/>
    <col min="9" max="9" width="11.42578125" style="3" customWidth="1"/>
    <col min="10" max="10" width="16" style="3" customWidth="1"/>
    <col min="11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44" t="s">
        <v>59</v>
      </c>
      <c r="D1" s="45"/>
      <c r="E1" s="45"/>
      <c r="F1" s="45"/>
      <c r="G1" s="45"/>
      <c r="H1" s="46"/>
      <c r="I1" s="25"/>
      <c r="J1" s="26"/>
    </row>
    <row r="2" spans="1:13" x14ac:dyDescent="0.2">
      <c r="A2" s="47" t="s">
        <v>0</v>
      </c>
      <c r="B2" s="47" t="s">
        <v>1</v>
      </c>
      <c r="C2" s="4" t="s">
        <v>8</v>
      </c>
      <c r="D2" s="4" t="s">
        <v>3</v>
      </c>
      <c r="E2" s="50" t="s">
        <v>58</v>
      </c>
      <c r="F2" s="51"/>
      <c r="G2" s="32" t="s">
        <v>18</v>
      </c>
      <c r="H2" s="33"/>
      <c r="I2" s="27"/>
      <c r="J2" s="28"/>
    </row>
    <row r="3" spans="1:13" x14ac:dyDescent="0.2">
      <c r="A3" s="48"/>
      <c r="B3" s="48"/>
      <c r="C3" s="5">
        <v>2018</v>
      </c>
      <c r="D3" s="5" t="s">
        <v>41</v>
      </c>
      <c r="E3" s="5"/>
      <c r="F3" s="4" t="s">
        <v>20</v>
      </c>
      <c r="G3" s="4"/>
      <c r="H3" s="4"/>
      <c r="I3" s="29"/>
      <c r="J3" s="30"/>
    </row>
    <row r="4" spans="1:13" x14ac:dyDescent="0.2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2">
      <c r="A5" s="49"/>
      <c r="B5" s="49"/>
      <c r="C5" s="6"/>
      <c r="D5" s="6"/>
      <c r="E5" s="7"/>
      <c r="F5" s="7" t="s">
        <v>5</v>
      </c>
      <c r="G5" s="7" t="s">
        <v>9</v>
      </c>
      <c r="H5" s="7" t="s">
        <v>9</v>
      </c>
      <c r="I5" s="29" t="s">
        <v>6</v>
      </c>
      <c r="J5" s="30" t="s">
        <v>10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1</v>
      </c>
      <c r="B8" s="12" t="s">
        <v>62</v>
      </c>
      <c r="C8" s="13">
        <v>203500388</v>
      </c>
      <c r="D8" s="36">
        <v>295420</v>
      </c>
      <c r="E8" s="34">
        <f>IF(ISNUMBER(C8),C8/D8,"")</f>
        <v>688.85108658858576</v>
      </c>
      <c r="F8" s="15">
        <f>IF(ISNUMBER(C8),E8/E$28,"")</f>
        <v>0.85990001487504741</v>
      </c>
      <c r="G8" s="34">
        <f>IF(ISNUMBER(C8),($E$28-E8)*0.875,"")</f>
        <v>98.202723747589332</v>
      </c>
      <c r="H8" s="34">
        <f>IF(ISNUMBER(C8),G8*D8,"")</f>
        <v>29011048.649512839</v>
      </c>
      <c r="I8" s="38">
        <f>jan!H8</f>
        <v>28610466.731516767</v>
      </c>
      <c r="J8" s="38">
        <f>IF(ISNUMBER(C8),H8-I8,"")</f>
        <v>400581.91799607128</v>
      </c>
      <c r="M8" s="24"/>
    </row>
    <row r="9" spans="1:13" x14ac:dyDescent="0.2">
      <c r="A9" s="11">
        <v>2</v>
      </c>
      <c r="B9" s="12" t="s">
        <v>63</v>
      </c>
      <c r="C9" s="13">
        <v>540053899</v>
      </c>
      <c r="D9" s="36">
        <v>614026</v>
      </c>
      <c r="E9" s="34">
        <f t="shared" ref="E9:E25" si="0">IF(ISNUMBER(C9),C9/D9,"")</f>
        <v>879.52936683462917</v>
      </c>
      <c r="F9" s="15">
        <f t="shared" ref="F9:F25" si="1">IF(ISNUMBER(C9),E9/E$28,"")</f>
        <v>1.0979257060762118</v>
      </c>
      <c r="G9" s="34">
        <f t="shared" ref="G9:G26" si="2">IF(ISNUMBER(C9),($E$28-E9)*0.875,"")</f>
        <v>-68.640771467698656</v>
      </c>
      <c r="H9" s="34">
        <f t="shared" ref="H9:H26" si="3">IF(ISNUMBER(C9),G9*D9,"")</f>
        <v>-42147218.341225132</v>
      </c>
      <c r="I9" s="38">
        <f>jan!H9</f>
        <v>-51617355.617349602</v>
      </c>
      <c r="J9" s="38">
        <f t="shared" ref="J9:J28" si="4">IF(ISNUMBER(C9),H9-I9,"")</f>
        <v>9470137.2761244699</v>
      </c>
      <c r="M9" s="24"/>
    </row>
    <row r="10" spans="1:13" x14ac:dyDescent="0.2">
      <c r="A10" s="11">
        <v>3</v>
      </c>
      <c r="B10" s="16" t="s">
        <v>64</v>
      </c>
      <c r="C10" s="13">
        <v>634974431</v>
      </c>
      <c r="D10" s="36">
        <v>673469</v>
      </c>
      <c r="E10" s="34">
        <f t="shared" si="0"/>
        <v>942.84136463593723</v>
      </c>
      <c r="F10" s="15">
        <f t="shared" si="1"/>
        <v>1.1769587350008348</v>
      </c>
      <c r="G10" s="34">
        <f t="shared" si="2"/>
        <v>-124.0387695438432</v>
      </c>
      <c r="H10" s="34">
        <f t="shared" si="3"/>
        <v>-83536266.085922539</v>
      </c>
      <c r="I10" s="38">
        <f>jan!H10</f>
        <v>-92123322.083631814</v>
      </c>
      <c r="J10" s="38">
        <f t="shared" si="4"/>
        <v>8587055.9977092743</v>
      </c>
      <c r="M10" s="24"/>
    </row>
    <row r="11" spans="1:13" x14ac:dyDescent="0.2">
      <c r="A11" s="11">
        <v>4</v>
      </c>
      <c r="B11" s="16" t="s">
        <v>65</v>
      </c>
      <c r="C11" s="13">
        <v>127481977</v>
      </c>
      <c r="D11" s="36">
        <v>196966</v>
      </c>
      <c r="E11" s="34">
        <f t="shared" si="0"/>
        <v>647.2283389011302</v>
      </c>
      <c r="F11" s="15">
        <f t="shared" si="1"/>
        <v>0.80794190367740959</v>
      </c>
      <c r="G11" s="34">
        <f t="shared" si="2"/>
        <v>134.62262797411296</v>
      </c>
      <c r="H11" s="34">
        <f t="shared" si="3"/>
        <v>26516080.541549131</v>
      </c>
      <c r="I11" s="38">
        <f>jan!H11</f>
        <v>24478392.905384488</v>
      </c>
      <c r="J11" s="38">
        <f t="shared" si="4"/>
        <v>2037687.6361646429</v>
      </c>
      <c r="M11" s="24"/>
    </row>
    <row r="12" spans="1:13" x14ac:dyDescent="0.2">
      <c r="A12" s="11">
        <v>5</v>
      </c>
      <c r="B12" s="16" t="s">
        <v>66</v>
      </c>
      <c r="C12" s="13">
        <v>130015851</v>
      </c>
      <c r="D12" s="36">
        <v>189870</v>
      </c>
      <c r="E12" s="34">
        <f t="shared" si="0"/>
        <v>684.76247432453783</v>
      </c>
      <c r="F12" s="15">
        <f t="shared" si="1"/>
        <v>0.85479615743020476</v>
      </c>
      <c r="G12" s="34">
        <f t="shared" si="2"/>
        <v>101.78025947863127</v>
      </c>
      <c r="H12" s="34">
        <f t="shared" si="3"/>
        <v>19325017.867207717</v>
      </c>
      <c r="I12" s="38">
        <f>jan!H12</f>
        <v>21298187.252130333</v>
      </c>
      <c r="J12" s="38">
        <f t="shared" si="4"/>
        <v>-1973169.3849226162</v>
      </c>
      <c r="M12" s="24"/>
    </row>
    <row r="13" spans="1:13" x14ac:dyDescent="0.2">
      <c r="A13" s="11">
        <v>6</v>
      </c>
      <c r="B13" s="16" t="s">
        <v>67</v>
      </c>
      <c r="C13" s="13">
        <v>222246954</v>
      </c>
      <c r="D13" s="36">
        <v>281769</v>
      </c>
      <c r="E13" s="34">
        <f t="shared" si="0"/>
        <v>788.75587449293573</v>
      </c>
      <c r="F13" s="15">
        <f t="shared" si="1"/>
        <v>0.98461220634517188</v>
      </c>
      <c r="G13" s="34">
        <f t="shared" si="2"/>
        <v>10.786034331283105</v>
      </c>
      <c r="H13" s="34">
        <f t="shared" si="3"/>
        <v>3039170.1074913093</v>
      </c>
      <c r="I13" s="38">
        <f>jan!H13</f>
        <v>5346943.130833663</v>
      </c>
      <c r="J13" s="38">
        <f t="shared" si="4"/>
        <v>-2307773.0233423538</v>
      </c>
      <c r="M13" s="24"/>
    </row>
    <row r="14" spans="1:13" x14ac:dyDescent="0.2">
      <c r="A14" s="11">
        <v>7</v>
      </c>
      <c r="B14" s="16" t="s">
        <v>68</v>
      </c>
      <c r="C14" s="13">
        <v>174986675</v>
      </c>
      <c r="D14" s="36">
        <v>249058</v>
      </c>
      <c r="E14" s="34">
        <f t="shared" si="0"/>
        <v>702.59407447261276</v>
      </c>
      <c r="F14" s="15">
        <f t="shared" si="1"/>
        <v>0.87705553036450823</v>
      </c>
      <c r="G14" s="34">
        <f t="shared" si="2"/>
        <v>86.177609349065705</v>
      </c>
      <c r="H14" s="34">
        <f t="shared" si="3"/>
        <v>21463223.029259607</v>
      </c>
      <c r="I14" s="38">
        <f>jan!H14</f>
        <v>16162177.59109694</v>
      </c>
      <c r="J14" s="38">
        <f t="shared" si="4"/>
        <v>5301045.4381626677</v>
      </c>
      <c r="M14" s="24"/>
    </row>
    <row r="15" spans="1:13" x14ac:dyDescent="0.2">
      <c r="A15" s="11">
        <v>8</v>
      </c>
      <c r="B15" s="16" t="s">
        <v>69</v>
      </c>
      <c r="C15" s="13">
        <v>132765124</v>
      </c>
      <c r="D15" s="36">
        <v>173391</v>
      </c>
      <c r="E15" s="34">
        <f t="shared" si="0"/>
        <v>765.69789666130305</v>
      </c>
      <c r="F15" s="15">
        <f t="shared" si="1"/>
        <v>0.95582869149495664</v>
      </c>
      <c r="G15" s="34">
        <f t="shared" si="2"/>
        <v>30.961764933961703</v>
      </c>
      <c r="H15" s="34">
        <f t="shared" si="3"/>
        <v>5368491.383664554</v>
      </c>
      <c r="I15" s="38">
        <f>jan!H15</f>
        <v>13067212.95191185</v>
      </c>
      <c r="J15" s="38">
        <f t="shared" si="4"/>
        <v>-7698721.5682472959</v>
      </c>
      <c r="M15" s="24"/>
    </row>
    <row r="16" spans="1:13" x14ac:dyDescent="0.2">
      <c r="A16" s="11">
        <v>9</v>
      </c>
      <c r="B16" s="16" t="s">
        <v>70</v>
      </c>
      <c r="C16" s="13">
        <v>86941647</v>
      </c>
      <c r="D16" s="36">
        <v>117222</v>
      </c>
      <c r="E16" s="34">
        <f t="shared" si="0"/>
        <v>741.6837027179198</v>
      </c>
      <c r="F16" s="15">
        <f t="shared" si="1"/>
        <v>0.92585152207305432</v>
      </c>
      <c r="G16" s="34">
        <f t="shared" si="2"/>
        <v>51.974184634422045</v>
      </c>
      <c r="H16" s="34">
        <f t="shared" si="3"/>
        <v>6092517.8712162208</v>
      </c>
      <c r="I16" s="38">
        <f>jan!H16</f>
        <v>9144862.1848236732</v>
      </c>
      <c r="J16" s="38">
        <f t="shared" si="4"/>
        <v>-3052344.3136074524</v>
      </c>
      <c r="M16" s="24"/>
    </row>
    <row r="17" spans="1:13" x14ac:dyDescent="0.2">
      <c r="A17" s="11">
        <v>10</v>
      </c>
      <c r="B17" s="16" t="s">
        <v>71</v>
      </c>
      <c r="C17" s="13">
        <v>132809274</v>
      </c>
      <c r="D17" s="36">
        <v>186532</v>
      </c>
      <c r="E17" s="34">
        <f t="shared" si="0"/>
        <v>711.99190487423073</v>
      </c>
      <c r="F17" s="15">
        <f t="shared" si="1"/>
        <v>0.88878694033028938</v>
      </c>
      <c r="G17" s="34">
        <f t="shared" si="2"/>
        <v>77.954507747649984</v>
      </c>
      <c r="H17" s="34">
        <f t="shared" si="3"/>
        <v>14541010.239184646</v>
      </c>
      <c r="I17" s="38">
        <f>jan!H17</f>
        <v>16525238.038092501</v>
      </c>
      <c r="J17" s="38">
        <f t="shared" si="4"/>
        <v>-1984227.7989078555</v>
      </c>
      <c r="M17" s="24"/>
    </row>
    <row r="18" spans="1:13" x14ac:dyDescent="0.2">
      <c r="A18" s="11">
        <v>11</v>
      </c>
      <c r="B18" s="16" t="s">
        <v>72</v>
      </c>
      <c r="C18" s="13">
        <v>415567875</v>
      </c>
      <c r="D18" s="36">
        <v>473526</v>
      </c>
      <c r="E18" s="34">
        <f t="shared" si="0"/>
        <v>877.6030777613056</v>
      </c>
      <c r="F18" s="15">
        <f t="shared" si="1"/>
        <v>1.0955210992822997</v>
      </c>
      <c r="G18" s="34">
        <f t="shared" si="2"/>
        <v>-66.955268528540529</v>
      </c>
      <c r="H18" s="34">
        <f t="shared" si="3"/>
        <v>-31705060.485245682</v>
      </c>
      <c r="I18" s="38">
        <f>jan!H18</f>
        <v>-34817589.950876847</v>
      </c>
      <c r="J18" s="38">
        <f t="shared" si="4"/>
        <v>3112529.4656311646</v>
      </c>
      <c r="M18" s="24"/>
    </row>
    <row r="19" spans="1:13" x14ac:dyDescent="0.2">
      <c r="A19" s="11">
        <v>12</v>
      </c>
      <c r="B19" s="16" t="s">
        <v>73</v>
      </c>
      <c r="C19" s="13">
        <v>425995819</v>
      </c>
      <c r="D19" s="36">
        <v>522539</v>
      </c>
      <c r="E19" s="34">
        <f t="shared" si="0"/>
        <v>815.24215226040542</v>
      </c>
      <c r="F19" s="15">
        <f t="shared" si="1"/>
        <v>1.0176753038558746</v>
      </c>
      <c r="G19" s="34">
        <f t="shared" si="2"/>
        <v>-12.389458715252871</v>
      </c>
      <c r="H19" s="34">
        <f t="shared" si="3"/>
        <v>-6473975.3676095204</v>
      </c>
      <c r="I19" s="38">
        <f>jan!H19</f>
        <v>-4825962.2799254544</v>
      </c>
      <c r="J19" s="38">
        <f t="shared" si="4"/>
        <v>-1648013.087684066</v>
      </c>
      <c r="M19" s="24"/>
    </row>
    <row r="20" spans="1:13" x14ac:dyDescent="0.2">
      <c r="A20" s="11">
        <v>14</v>
      </c>
      <c r="B20" s="16" t="s">
        <v>74</v>
      </c>
      <c r="C20" s="13">
        <v>94004117</v>
      </c>
      <c r="D20" s="36">
        <v>110230</v>
      </c>
      <c r="E20" s="34">
        <f t="shared" si="0"/>
        <v>852.79975505760683</v>
      </c>
      <c r="F20" s="15">
        <f t="shared" si="1"/>
        <v>1.0645588521767806</v>
      </c>
      <c r="G20" s="34">
        <f t="shared" si="2"/>
        <v>-45.252361162804107</v>
      </c>
      <c r="H20" s="34">
        <f t="shared" si="3"/>
        <v>-4988167.7709758971</v>
      </c>
      <c r="I20" s="38">
        <f>jan!H20</f>
        <v>3185269.2742327736</v>
      </c>
      <c r="J20" s="38">
        <f t="shared" si="4"/>
        <v>-8173437.0452086702</v>
      </c>
      <c r="M20" s="24"/>
    </row>
    <row r="21" spans="1:13" x14ac:dyDescent="0.2">
      <c r="A21" s="11">
        <v>15</v>
      </c>
      <c r="B21" s="16" t="s">
        <v>75</v>
      </c>
      <c r="C21" s="13">
        <v>207356007</v>
      </c>
      <c r="D21" s="36">
        <v>266856</v>
      </c>
      <c r="E21" s="34">
        <f t="shared" si="0"/>
        <v>777.03333258386544</v>
      </c>
      <c r="F21" s="15">
        <f t="shared" si="1"/>
        <v>0.96997883469455382</v>
      </c>
      <c r="G21" s="34">
        <f t="shared" si="2"/>
        <v>21.043258501719606</v>
      </c>
      <c r="H21" s="34">
        <f t="shared" si="3"/>
        <v>5615519.7907348871</v>
      </c>
      <c r="I21" s="38">
        <f>jan!H21</f>
        <v>6244728.414852214</v>
      </c>
      <c r="J21" s="38">
        <f t="shared" si="4"/>
        <v>-629208.62411732692</v>
      </c>
      <c r="M21" s="24"/>
    </row>
    <row r="22" spans="1:13" x14ac:dyDescent="0.2">
      <c r="A22" s="11">
        <v>18</v>
      </c>
      <c r="B22" s="16" t="s">
        <v>76</v>
      </c>
      <c r="C22" s="13">
        <v>190083077</v>
      </c>
      <c r="D22" s="36">
        <v>243335</v>
      </c>
      <c r="E22" s="34">
        <f t="shared" si="0"/>
        <v>781.1579797398648</v>
      </c>
      <c r="F22" s="15">
        <f t="shared" si="1"/>
        <v>0.97512767487184526</v>
      </c>
      <c r="G22" s="34">
        <f t="shared" si="2"/>
        <v>17.43419224022017</v>
      </c>
      <c r="H22" s="34">
        <f t="shared" si="3"/>
        <v>4242349.1687739752</v>
      </c>
      <c r="I22" s="38">
        <f>jan!H22</f>
        <v>12251930.33497397</v>
      </c>
      <c r="J22" s="38">
        <f t="shared" si="4"/>
        <v>-8009581.1661999952</v>
      </c>
      <c r="M22" s="24"/>
    </row>
    <row r="23" spans="1:13" x14ac:dyDescent="0.2">
      <c r="A23" s="11">
        <v>19</v>
      </c>
      <c r="B23" s="16" t="s">
        <v>77</v>
      </c>
      <c r="C23" s="13">
        <v>130260148</v>
      </c>
      <c r="D23" s="36">
        <v>166499</v>
      </c>
      <c r="E23" s="34">
        <f t="shared" si="0"/>
        <v>782.34793001759772</v>
      </c>
      <c r="F23" s="15">
        <f t="shared" si="1"/>
        <v>0.97661310224714415</v>
      </c>
      <c r="G23" s="34">
        <f t="shared" si="2"/>
        <v>16.392985747203866</v>
      </c>
      <c r="H23" s="34">
        <f t="shared" si="3"/>
        <v>2729415.7339236964</v>
      </c>
      <c r="I23" s="38">
        <f>jan!H23</f>
        <v>1381134.0294586914</v>
      </c>
      <c r="J23" s="38">
        <f t="shared" si="4"/>
        <v>1348281.7044650051</v>
      </c>
      <c r="M23" s="24"/>
    </row>
    <row r="24" spans="1:13" x14ac:dyDescent="0.2">
      <c r="A24" s="11">
        <v>20</v>
      </c>
      <c r="B24" s="16" t="s">
        <v>78</v>
      </c>
      <c r="C24" s="13">
        <v>58075972</v>
      </c>
      <c r="D24" s="36">
        <v>76167</v>
      </c>
      <c r="E24" s="34">
        <f t="shared" si="0"/>
        <v>762.48207228852391</v>
      </c>
      <c r="F24" s="15">
        <f t="shared" si="1"/>
        <v>0.95181434430174405</v>
      </c>
      <c r="G24" s="34">
        <f t="shared" si="2"/>
        <v>33.775611260143449</v>
      </c>
      <c r="H24" s="34">
        <f t="shared" si="3"/>
        <v>2572586.982851346</v>
      </c>
      <c r="I24" s="38">
        <f>jan!H24</f>
        <v>2869646.7048737868</v>
      </c>
      <c r="J24" s="38">
        <f t="shared" si="4"/>
        <v>-297059.72202244075</v>
      </c>
      <c r="M24" s="24"/>
    </row>
    <row r="25" spans="1:13" x14ac:dyDescent="0.2">
      <c r="A25" s="11">
        <v>50</v>
      </c>
      <c r="B25" s="16" t="s">
        <v>79</v>
      </c>
      <c r="C25" s="13">
        <v>335109907</v>
      </c>
      <c r="D25" s="36">
        <v>458744</v>
      </c>
      <c r="E25" s="34">
        <f t="shared" si="0"/>
        <v>730.49436504891617</v>
      </c>
      <c r="F25" s="15">
        <f t="shared" si="1"/>
        <v>0.91188375485116036</v>
      </c>
      <c r="G25" s="34">
        <f t="shared" si="2"/>
        <v>61.764855094800225</v>
      </c>
      <c r="H25" s="34">
        <f t="shared" si="3"/>
        <v>28334256.685609035</v>
      </c>
      <c r="I25" s="38">
        <f>jan!H25</f>
        <v>22818040.38760218</v>
      </c>
      <c r="J25" s="38">
        <f t="shared" si="4"/>
        <v>5516216.298006855</v>
      </c>
      <c r="M25" s="24"/>
    </row>
    <row r="26" spans="1:13" x14ac:dyDescent="0.2">
      <c r="A26" s="11"/>
      <c r="B26" s="16"/>
      <c r="C26" s="13"/>
      <c r="D26" s="36"/>
      <c r="E26" s="34" t="str">
        <f t="shared" ref="E26" si="5">IF(ISNUMBER(C26),C26*1000/D26,"")</f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jan!H26</f>
        <v/>
      </c>
      <c r="J26" s="38" t="str">
        <f t="shared" si="4"/>
        <v/>
      </c>
      <c r="M26" s="24"/>
    </row>
    <row r="27" spans="1:13" x14ac:dyDescent="0.2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25">
      <c r="A28" s="20"/>
      <c r="B28" s="20" t="s">
        <v>7</v>
      </c>
      <c r="C28" s="31">
        <f>IF(ISNUMBER(C25),SUM(C8:C25),"")</f>
        <v>4242229142</v>
      </c>
      <c r="D28" s="35">
        <f>IF(ISNUMBER(D25),SUM(D8:D25),"")</f>
        <v>5295619</v>
      </c>
      <c r="E28" s="35">
        <f>IF(ISNUMBER(C28),C28/D28,"")</f>
        <v>801.08277087154499</v>
      </c>
      <c r="F28" s="22">
        <f>IF(ISNUMBER(E28),E28/E$28,"")</f>
        <v>1</v>
      </c>
      <c r="G28" s="35"/>
      <c r="H28" s="35">
        <f>IF(ISNUMBER(H25),SUM(H8:H25),"")</f>
        <v>1.9744038581848145E-7</v>
      </c>
      <c r="I28" s="21">
        <f>jan!H28</f>
        <v>1.3038516044616699E-7</v>
      </c>
      <c r="J28" s="21">
        <f t="shared" si="4"/>
        <v>6.7055225372314453E-8</v>
      </c>
    </row>
    <row r="29" spans="1:13" ht="13.5" thickTop="1" x14ac:dyDescent="0.2">
      <c r="A29" s="18"/>
      <c r="B29" s="18"/>
      <c r="C29" s="19"/>
      <c r="D29" s="10"/>
      <c r="E29" s="19"/>
      <c r="F29" s="19"/>
      <c r="G29" s="19"/>
      <c r="H29" s="19"/>
    </row>
    <row r="34" spans="6:6" x14ac:dyDescent="0.2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2013-09-25T10:13:34Z</cp:lastPrinted>
  <dcterms:created xsi:type="dcterms:W3CDTF">2012-02-27T18:26:41Z</dcterms:created>
  <dcterms:modified xsi:type="dcterms:W3CDTF">2019-01-24T07:05:45Z</dcterms:modified>
</cp:coreProperties>
</file>